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65" yWindow="1035" windowWidth="13335" windowHeight="6750" tabRatio="639" activeTab="8"/>
  </bookViews>
  <sheets>
    <sheet name="104年總表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</sheets>
  <definedNames>
    <definedName name="_xlnm.Print_Area" localSheetId="0">'104年總表'!$A$1:$L$15</definedName>
    <definedName name="_xlnm.Print_Area" localSheetId="6">'6月'!$A$1:$G$13</definedName>
  </definedNames>
  <calcPr fullCalcOnLoad="1"/>
</workbook>
</file>

<file path=xl/sharedStrings.xml><?xml version="1.0" encoding="utf-8"?>
<sst xmlns="http://schemas.openxmlformats.org/spreadsheetml/2006/main" count="361" uniqueCount="93">
  <si>
    <t>關山親水公園</t>
  </si>
  <si>
    <t>池上牧野渡假村</t>
  </si>
  <si>
    <t>初鹿牧場</t>
  </si>
  <si>
    <t>有門票人數</t>
  </si>
  <si>
    <t>無門票人數</t>
  </si>
  <si>
    <t>假日人數</t>
  </si>
  <si>
    <t>非假日人數</t>
  </si>
  <si>
    <t>總人數</t>
  </si>
  <si>
    <t>鯉魚潭風景特定區</t>
  </si>
  <si>
    <t>新光兆豐農場</t>
  </si>
  <si>
    <t>鹿野高台</t>
  </si>
  <si>
    <t>原生應用植物園</t>
  </si>
  <si>
    <t>原生應用植物園</t>
  </si>
  <si>
    <t>布農部落</t>
  </si>
  <si>
    <t>布農部落</t>
  </si>
  <si>
    <t>花蓮觀光糖廠</t>
  </si>
  <si>
    <t>立川漁場</t>
  </si>
  <si>
    <t>立川漁場</t>
  </si>
  <si>
    <t>花蓮觀光糖廠</t>
  </si>
  <si>
    <t>無</t>
  </si>
  <si>
    <t>合計</t>
  </si>
  <si>
    <r>
      <t>門票收入</t>
    </r>
    <r>
      <rPr>
        <sz val="10"/>
        <rFont val="標楷體"/>
        <family val="4"/>
      </rPr>
      <t>(單位:NT)</t>
    </r>
  </si>
  <si>
    <t xml:space="preserve">         項目
單位名稱</t>
  </si>
  <si>
    <t>月份</t>
  </si>
  <si>
    <t>鯉魚潭風景特定區</t>
  </si>
  <si>
    <t>鹿野高台</t>
  </si>
  <si>
    <t>新光兆豐農場</t>
  </si>
  <si>
    <t>關山親水公園</t>
  </si>
  <si>
    <t>池上牧野渡假村</t>
  </si>
  <si>
    <t>初鹿牧場</t>
  </si>
  <si>
    <t>總計(人)</t>
  </si>
  <si>
    <t>假日</t>
  </si>
  <si>
    <t>非假日</t>
  </si>
  <si>
    <t>無</t>
  </si>
  <si>
    <r>
      <rPr>
        <b/>
        <sz val="14"/>
        <rFont val="標楷體"/>
        <family val="4"/>
      </rPr>
      <t>有門票人數</t>
    </r>
  </si>
  <si>
    <r>
      <rPr>
        <b/>
        <sz val="14"/>
        <rFont val="標楷體"/>
        <family val="4"/>
      </rPr>
      <t>無門票人數</t>
    </r>
  </si>
  <si>
    <r>
      <rPr>
        <b/>
        <sz val="14"/>
        <rFont val="標楷體"/>
        <family val="4"/>
      </rPr>
      <t>假日人數</t>
    </r>
  </si>
  <si>
    <r>
      <rPr>
        <b/>
        <sz val="14"/>
        <rFont val="標楷體"/>
        <family val="4"/>
      </rPr>
      <t>非假日人數</t>
    </r>
  </si>
  <si>
    <r>
      <rPr>
        <b/>
        <sz val="14"/>
        <rFont val="標楷體"/>
        <family val="4"/>
      </rPr>
      <t>總人數</t>
    </r>
  </si>
  <si>
    <r>
      <rPr>
        <b/>
        <sz val="14"/>
        <rFont val="標楷體"/>
        <family val="4"/>
      </rPr>
      <t>鯉魚潭風景特定區</t>
    </r>
  </si>
  <si>
    <r>
      <rPr>
        <sz val="14"/>
        <rFont val="標楷體"/>
        <family val="4"/>
      </rPr>
      <t>無</t>
    </r>
  </si>
  <si>
    <r>
      <rPr>
        <b/>
        <sz val="14"/>
        <rFont val="標楷體"/>
        <family val="4"/>
      </rPr>
      <t>鹿野高台</t>
    </r>
  </si>
  <si>
    <r>
      <rPr>
        <b/>
        <sz val="14"/>
        <rFont val="標楷體"/>
        <family val="4"/>
      </rPr>
      <t>原生應用植物園</t>
    </r>
  </si>
  <si>
    <r>
      <rPr>
        <b/>
        <sz val="14"/>
        <rFont val="標楷體"/>
        <family val="4"/>
      </rPr>
      <t>布農部落</t>
    </r>
  </si>
  <si>
    <r>
      <rPr>
        <b/>
        <sz val="14"/>
        <rFont val="標楷體"/>
        <family val="4"/>
      </rPr>
      <t>新光兆豐農場</t>
    </r>
  </si>
  <si>
    <r>
      <rPr>
        <b/>
        <sz val="14"/>
        <rFont val="標楷體"/>
        <family val="4"/>
      </rPr>
      <t>花蓮觀光糖廠</t>
    </r>
  </si>
  <si>
    <r>
      <rPr>
        <b/>
        <sz val="14"/>
        <rFont val="標楷體"/>
        <family val="4"/>
      </rPr>
      <t>立川漁場</t>
    </r>
  </si>
  <si>
    <r>
      <rPr>
        <b/>
        <sz val="14"/>
        <rFont val="標楷體"/>
        <family val="4"/>
      </rPr>
      <t>關山親水公園</t>
    </r>
  </si>
  <si>
    <r>
      <rPr>
        <b/>
        <sz val="14"/>
        <rFont val="標楷體"/>
        <family val="4"/>
      </rPr>
      <t>池上牧野渡假村</t>
    </r>
  </si>
  <si>
    <r>
      <rPr>
        <b/>
        <sz val="14"/>
        <rFont val="標楷體"/>
        <family val="4"/>
      </rPr>
      <t>初鹿牧場</t>
    </r>
  </si>
  <si>
    <r>
      <rPr>
        <b/>
        <sz val="14"/>
        <rFont val="標楷體"/>
        <family val="4"/>
      </rPr>
      <t>合計</t>
    </r>
  </si>
  <si>
    <r>
      <rPr>
        <b/>
        <sz val="14"/>
        <rFont val="標楷體"/>
        <family val="4"/>
      </rPr>
      <t>門票收入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單位</t>
    </r>
    <r>
      <rPr>
        <sz val="10"/>
        <rFont val="Times New Roman"/>
        <family val="1"/>
      </rPr>
      <t>:NT)</t>
    </r>
  </si>
  <si>
    <r>
      <t xml:space="preserve">                        </t>
    </r>
    <r>
      <rPr>
        <b/>
        <sz val="14"/>
        <rFont val="標楷體"/>
        <family val="4"/>
      </rPr>
      <t>項目
單位名稱</t>
    </r>
  </si>
  <si>
    <r>
      <rPr>
        <b/>
        <sz val="16"/>
        <rFont val="標楷體"/>
        <family val="4"/>
      </rPr>
      <t>鯉魚潭風景特定區</t>
    </r>
  </si>
  <si>
    <r>
      <rPr>
        <sz val="16"/>
        <rFont val="標楷體"/>
        <family val="4"/>
      </rPr>
      <t>無</t>
    </r>
  </si>
  <si>
    <r>
      <rPr>
        <b/>
        <sz val="16"/>
        <rFont val="標楷體"/>
        <family val="4"/>
      </rPr>
      <t>鹿野高台</t>
    </r>
  </si>
  <si>
    <r>
      <rPr>
        <b/>
        <sz val="16"/>
        <rFont val="標楷體"/>
        <family val="4"/>
      </rPr>
      <t>原生應用植物園</t>
    </r>
  </si>
  <si>
    <r>
      <rPr>
        <b/>
        <sz val="16"/>
        <rFont val="標楷體"/>
        <family val="4"/>
      </rPr>
      <t>布農部落</t>
    </r>
  </si>
  <si>
    <r>
      <rPr>
        <b/>
        <sz val="16"/>
        <rFont val="標楷體"/>
        <family val="4"/>
      </rPr>
      <t>新光兆豐農場</t>
    </r>
  </si>
  <si>
    <r>
      <rPr>
        <b/>
        <sz val="16"/>
        <rFont val="標楷體"/>
        <family val="4"/>
      </rPr>
      <t>花蓮觀光糖廠</t>
    </r>
  </si>
  <si>
    <r>
      <rPr>
        <b/>
        <sz val="16"/>
        <rFont val="標楷體"/>
        <family val="4"/>
      </rPr>
      <t>立川漁場</t>
    </r>
  </si>
  <si>
    <r>
      <rPr>
        <b/>
        <sz val="16"/>
        <rFont val="標楷體"/>
        <family val="4"/>
      </rPr>
      <t>關山親水公園</t>
    </r>
  </si>
  <si>
    <r>
      <rPr>
        <b/>
        <sz val="16"/>
        <rFont val="標楷體"/>
        <family val="4"/>
      </rPr>
      <t>池上牧野渡假村</t>
    </r>
  </si>
  <si>
    <r>
      <rPr>
        <b/>
        <sz val="16"/>
        <rFont val="標楷體"/>
        <family val="4"/>
      </rPr>
      <t>初鹿牧場</t>
    </r>
  </si>
  <si>
    <r>
      <rPr>
        <b/>
        <sz val="16"/>
        <rFont val="標楷體"/>
        <family val="4"/>
      </rPr>
      <t>合計</t>
    </r>
  </si>
  <si>
    <t>合計</t>
  </si>
  <si>
    <t>無</t>
  </si>
  <si>
    <r>
      <rPr>
        <b/>
        <sz val="16"/>
        <rFont val="標楷體"/>
        <family val="4"/>
      </rPr>
      <t>原生應用植物園</t>
    </r>
  </si>
  <si>
    <r>
      <rPr>
        <b/>
        <sz val="16"/>
        <rFont val="標楷體"/>
        <family val="4"/>
      </rPr>
      <t>花蓮觀光糖廠</t>
    </r>
  </si>
  <si>
    <r>
      <rPr>
        <b/>
        <sz val="16"/>
        <rFont val="標楷體"/>
        <family val="4"/>
      </rPr>
      <t>新光兆豐農場</t>
    </r>
  </si>
  <si>
    <r>
      <rPr>
        <b/>
        <sz val="16"/>
        <rFont val="標楷體"/>
        <family val="4"/>
      </rPr>
      <t>新光兆豐農場</t>
    </r>
  </si>
  <si>
    <r>
      <rPr>
        <b/>
        <sz val="16"/>
        <rFont val="標楷體"/>
        <family val="4"/>
      </rPr>
      <t>立川漁場</t>
    </r>
  </si>
  <si>
    <r>
      <rPr>
        <b/>
        <sz val="16"/>
        <rFont val="標楷體"/>
        <family val="4"/>
      </rPr>
      <t>原生應用植物園</t>
    </r>
  </si>
  <si>
    <r>
      <rPr>
        <b/>
        <sz val="16"/>
        <rFont val="標楷體"/>
        <family val="4"/>
      </rPr>
      <t>花蓮觀光糖廠</t>
    </r>
  </si>
  <si>
    <r>
      <rPr>
        <b/>
        <sz val="16"/>
        <rFont val="標楷體"/>
        <family val="4"/>
      </rPr>
      <t>立川漁場</t>
    </r>
  </si>
  <si>
    <t>104年花東縱谷國家風景區遊客人數</t>
  </si>
  <si>
    <t>備註:※ 1月 1日元旦、1/1-1/4為開國紀念日連假。
     ※ 2月18日除夕、2/18-2/23為農曆春節連續假期。
     ※ 2月28日和平紀念日、2/27-2/29為228連假。
     ※ 4月 5日清明節、4/4-4/6為清明節連假。
     ※ 5月 1日勞動節、5/1-5/3為勞動節連假。
     ※ 6月20日端午節、6/19-6/21為端午節連假。
     ※ 9月27日中秋節、9/26-9/28為中秋節連假。
     ※10月10日國慶日、10/9-10/11為國慶日連假。</t>
  </si>
  <si>
    <t>花東縱谷國家風景區管理處104年度1月轄區遊憩據點遊客人數統計表</t>
  </si>
  <si>
    <t>花東縱谷國家風景區管理處104年度3月轄區遊憩據點遊客人數統計表</t>
  </si>
  <si>
    <t>花東縱谷國家風景區管理處104年度2月轄區遊憩據點遊客人數統計表</t>
  </si>
  <si>
    <t>花東縱谷國家風景區管理處104年度4月轄區遊憩據點遊客人數統計表</t>
  </si>
  <si>
    <t>花東縱谷國家風景區管理處104年度5月轄區遊憩據點遊客人數統計表</t>
  </si>
  <si>
    <t>花東縱谷國家風景區管理處104年度12月轄區遊憩據點遊客人數統計表</t>
  </si>
  <si>
    <t>花東縱谷國家風景區管理處104年度11月轄區遊憩據點遊客人數統計表</t>
  </si>
  <si>
    <t>花東縱谷國家風景區管理處104年度10月轄區遊憩據點遊客人數統計表</t>
  </si>
  <si>
    <t>花東縱谷國家風景區管理處104年度9月轄區遊憩據點遊客人數統計表</t>
  </si>
  <si>
    <t>花東縱谷國家風景區管理處104年度8月轄區遊憩據點遊客人數統計表</t>
  </si>
  <si>
    <t>花東縱谷國家風景區管理處104年度7月轄區遊憩據點遊客人數統計表</t>
  </si>
  <si>
    <t>花東縱谷國家風景區管理處104年度6月轄區遊憩據點遊客人數統計表</t>
  </si>
  <si>
    <t>無門票人數</t>
  </si>
  <si>
    <t>有門票人數</t>
  </si>
  <si>
    <t>年度合計</t>
  </si>
  <si>
    <r>
      <t>填報單位：交通部觀光局花東縱谷國家風景區管理處，聯絡人：遊憩課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</rPr>
      <t>黃敬懿，電話：（</t>
    </r>
    <r>
      <rPr>
        <b/>
        <sz val="16"/>
        <rFont val="Times New Roman"/>
        <family val="1"/>
      </rPr>
      <t>03</t>
    </r>
    <r>
      <rPr>
        <b/>
        <sz val="16"/>
        <rFont val="標楷體"/>
        <family val="4"/>
      </rPr>
      <t>）</t>
    </r>
    <r>
      <rPr>
        <b/>
        <sz val="16"/>
        <rFont val="Times New Roman"/>
        <family val="1"/>
      </rPr>
      <t>8875306</t>
    </r>
    <r>
      <rPr>
        <b/>
        <sz val="16"/>
        <rFont val="標楷體"/>
        <family val="4"/>
      </rPr>
      <t>分機</t>
    </r>
    <r>
      <rPr>
        <b/>
        <sz val="16"/>
        <rFont val="Times New Roman"/>
        <family val="1"/>
      </rPr>
      <t>665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</si>
</sst>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#,##0_ "/>
    <numFmt numFmtId="181" formatCode="&quot;$&quot;#,##0.00"/>
    <numFmt numFmtId="182" formatCode="#,##0_);[Red]\(#,##0\)"/>
    <numFmt numFmtId="183" formatCode="0_);[Red]\(0\)"/>
    <numFmt numFmtId="184" formatCode="#,##0;[Red]#,##0"/>
    <numFmt numFmtId="185" formatCode="[$€-2]\ #,##0.00_);[Red]\([$€-2]\ #,##0.00\)"/>
    <numFmt numFmtId="186" formatCode="m&quot;月&quot;d&quot;日&quot;"/>
  </numFmts>
  <fonts count="5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5"/>
      <name val="標楷體"/>
      <family val="4"/>
    </font>
    <font>
      <sz val="18"/>
      <name val="標楷體"/>
      <family val="4"/>
    </font>
    <font>
      <b/>
      <sz val="18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b/>
      <sz val="16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12"/>
      <name val="標楷體"/>
      <family val="4"/>
    </font>
    <font>
      <sz val="12"/>
      <color indexed="10"/>
      <name val="新細明體"/>
      <family val="1"/>
    </font>
    <font>
      <sz val="10"/>
      <name val="標楷體"/>
      <family val="4"/>
    </font>
    <font>
      <sz val="16"/>
      <name val="標楷體"/>
      <family val="4"/>
    </font>
    <font>
      <b/>
      <sz val="16"/>
      <name val="Times New Roman"/>
      <family val="1"/>
    </font>
    <font>
      <sz val="16"/>
      <name val="新細明體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5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" fontId="4" fillId="0" borderId="0" xfId="33" applyNumberFormat="1" applyFont="1" applyBorder="1" applyAlignment="1">
      <alignment vertical="center"/>
      <protection/>
    </xf>
    <xf numFmtId="0" fontId="4" fillId="0" borderId="0" xfId="33" applyFont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33" applyFont="1" applyBorder="1" applyAlignment="1">
      <alignment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82" fontId="7" fillId="0" borderId="11" xfId="0" applyNumberFormat="1" applyFont="1" applyBorder="1" applyAlignment="1">
      <alignment horizontal="right" vertical="center" wrapText="1"/>
    </xf>
    <xf numFmtId="182" fontId="7" fillId="0" borderId="12" xfId="0" applyNumberFormat="1" applyFont="1" applyBorder="1" applyAlignment="1">
      <alignment horizontal="right" vertical="center" wrapText="1"/>
    </xf>
    <xf numFmtId="182" fontId="7" fillId="0" borderId="13" xfId="0" applyNumberFormat="1" applyFont="1" applyBorder="1" applyAlignment="1">
      <alignment horizontal="right" vertical="center" wrapText="1"/>
    </xf>
    <xf numFmtId="182" fontId="7" fillId="0" borderId="14" xfId="0" applyNumberFormat="1" applyFont="1" applyBorder="1" applyAlignment="1">
      <alignment horizontal="right" vertical="center" wrapText="1"/>
    </xf>
    <xf numFmtId="182" fontId="7" fillId="0" borderId="15" xfId="0" applyNumberFormat="1" applyFont="1" applyBorder="1" applyAlignment="1">
      <alignment horizontal="right" vertical="center"/>
    </xf>
    <xf numFmtId="182" fontId="7" fillId="0" borderId="15" xfId="0" applyNumberFormat="1" applyFont="1" applyBorder="1" applyAlignment="1">
      <alignment horizontal="right" vertical="center" wrapText="1"/>
    </xf>
    <xf numFmtId="182" fontId="7" fillId="0" borderId="16" xfId="0" applyNumberFormat="1" applyFont="1" applyBorder="1" applyAlignment="1">
      <alignment horizontal="right" vertical="center"/>
    </xf>
    <xf numFmtId="182" fontId="7" fillId="0" borderId="11" xfId="0" applyNumberFormat="1" applyFont="1" applyBorder="1" applyAlignment="1">
      <alignment horizontal="right" vertical="center"/>
    </xf>
    <xf numFmtId="182" fontId="7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82" fontId="7" fillId="0" borderId="17" xfId="0" applyNumberFormat="1" applyFont="1" applyBorder="1" applyAlignment="1">
      <alignment horizontal="right" vertical="center" wrapText="1"/>
    </xf>
    <xf numFmtId="182" fontId="7" fillId="0" borderId="18" xfId="0" applyNumberFormat="1" applyFont="1" applyBorder="1" applyAlignment="1">
      <alignment horizontal="right" vertical="center" wrapText="1"/>
    </xf>
    <xf numFmtId="182" fontId="7" fillId="0" borderId="19" xfId="0" applyNumberFormat="1" applyFont="1" applyBorder="1" applyAlignment="1">
      <alignment horizontal="right" vertical="center" wrapText="1"/>
    </xf>
    <xf numFmtId="180" fontId="0" fillId="0" borderId="0" xfId="0" applyNumberFormat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16" xfId="33" applyFont="1" applyBorder="1" applyAlignment="1">
      <alignment horizontal="center" vertical="center" wrapText="1"/>
      <protection/>
    </xf>
    <xf numFmtId="0" fontId="11" fillId="0" borderId="20" xfId="0" applyFont="1" applyBorder="1" applyAlignment="1">
      <alignment vertical="center" wrapText="1"/>
    </xf>
    <xf numFmtId="0" fontId="8" fillId="0" borderId="0" xfId="33" applyFont="1" applyBorder="1" applyAlignment="1">
      <alignment vertical="center"/>
      <protection/>
    </xf>
    <xf numFmtId="0" fontId="18" fillId="0" borderId="21" xfId="0" applyFont="1" applyBorder="1" applyAlignment="1">
      <alignment vertical="center"/>
    </xf>
    <xf numFmtId="3" fontId="16" fillId="0" borderId="0" xfId="33" applyNumberFormat="1" applyFont="1" applyBorder="1" applyAlignment="1">
      <alignment vertical="center"/>
      <protection/>
    </xf>
    <xf numFmtId="184" fontId="0" fillId="0" borderId="0" xfId="0" applyNumberFormat="1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180" fontId="7" fillId="0" borderId="25" xfId="0" applyNumberFormat="1" applyFont="1" applyBorder="1" applyAlignment="1">
      <alignment horizontal="right" vertical="center" wrapText="1"/>
    </xf>
    <xf numFmtId="182" fontId="0" fillId="0" borderId="0" xfId="0" applyNumberFormat="1" applyAlignment="1">
      <alignment vertical="center"/>
    </xf>
    <xf numFmtId="182" fontId="13" fillId="0" borderId="0" xfId="0" applyNumberFormat="1" applyFont="1" applyAlignment="1">
      <alignment vertical="center"/>
    </xf>
    <xf numFmtId="3" fontId="19" fillId="0" borderId="12" xfId="0" applyNumberFormat="1" applyFont="1" applyBorder="1" applyAlignment="1">
      <alignment horizontal="right" vertical="center" wrapText="1"/>
    </xf>
    <xf numFmtId="3" fontId="19" fillId="0" borderId="18" xfId="0" applyNumberFormat="1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2" fillId="0" borderId="20" xfId="0" applyFont="1" applyBorder="1" applyAlignment="1">
      <alignment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3" fontId="12" fillId="0" borderId="26" xfId="33" applyNumberFormat="1" applyFont="1" applyBorder="1" applyAlignment="1" applyProtection="1">
      <alignment horizontal="left" vertical="center" wrapText="1"/>
      <protection/>
    </xf>
    <xf numFmtId="182" fontId="19" fillId="0" borderId="16" xfId="0" applyNumberFormat="1" applyFont="1" applyBorder="1" applyAlignment="1">
      <alignment horizontal="center" vertical="center"/>
    </xf>
    <xf numFmtId="182" fontId="19" fillId="0" borderId="15" xfId="0" applyNumberFormat="1" applyFont="1" applyBorder="1" applyAlignment="1">
      <alignment horizontal="center" vertical="center"/>
    </xf>
    <xf numFmtId="182" fontId="19" fillId="0" borderId="15" xfId="0" applyNumberFormat="1" applyFont="1" applyBorder="1" applyAlignment="1">
      <alignment horizontal="right" vertical="center"/>
    </xf>
    <xf numFmtId="182" fontId="19" fillId="0" borderId="15" xfId="0" applyNumberFormat="1" applyFont="1" applyBorder="1" applyAlignment="1">
      <alignment horizontal="right" vertical="center" wrapText="1"/>
    </xf>
    <xf numFmtId="182" fontId="19" fillId="0" borderId="17" xfId="0" applyNumberFormat="1" applyFont="1" applyBorder="1" applyAlignment="1">
      <alignment horizontal="right" vertical="center" wrapText="1"/>
    </xf>
    <xf numFmtId="180" fontId="19" fillId="0" borderId="27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vertical="center"/>
    </xf>
    <xf numFmtId="0" fontId="12" fillId="0" borderId="28" xfId="0" applyFont="1" applyBorder="1" applyAlignment="1">
      <alignment horizontal="left" vertical="center" wrapText="1"/>
    </xf>
    <xf numFmtId="182" fontId="19" fillId="0" borderId="11" xfId="0" applyNumberFormat="1" applyFont="1" applyBorder="1" applyAlignment="1">
      <alignment horizontal="center" vertical="center"/>
    </xf>
    <xf numFmtId="182" fontId="19" fillId="0" borderId="12" xfId="0" applyNumberFormat="1" applyFont="1" applyBorder="1" applyAlignment="1">
      <alignment horizontal="center" vertical="center"/>
    </xf>
    <xf numFmtId="180" fontId="19" fillId="0" borderId="29" xfId="0" applyNumberFormat="1" applyFont="1" applyBorder="1" applyAlignment="1">
      <alignment horizontal="center" vertical="center" wrapText="1"/>
    </xf>
    <xf numFmtId="182" fontId="19" fillId="0" borderId="11" xfId="0" applyNumberFormat="1" applyFont="1" applyBorder="1" applyAlignment="1">
      <alignment horizontal="center" vertical="center" wrapText="1"/>
    </xf>
    <xf numFmtId="182" fontId="19" fillId="0" borderId="12" xfId="0" applyNumberFormat="1" applyFont="1" applyBorder="1" applyAlignment="1">
      <alignment horizontal="center" vertical="center" wrapText="1"/>
    </xf>
    <xf numFmtId="182" fontId="19" fillId="0" borderId="12" xfId="0" applyNumberFormat="1" applyFont="1" applyBorder="1" applyAlignment="1">
      <alignment horizontal="right" vertical="center" wrapText="1"/>
    </xf>
    <xf numFmtId="182" fontId="19" fillId="0" borderId="18" xfId="0" applyNumberFormat="1" applyFont="1" applyBorder="1" applyAlignment="1">
      <alignment horizontal="right" vertical="center" wrapText="1"/>
    </xf>
    <xf numFmtId="3" fontId="12" fillId="0" borderId="28" xfId="33" applyNumberFormat="1" applyFont="1" applyBorder="1" applyAlignment="1" applyProtection="1">
      <alignment horizontal="left" vertical="center" wrapText="1"/>
      <protection/>
    </xf>
    <xf numFmtId="182" fontId="19" fillId="0" borderId="11" xfId="0" applyNumberFormat="1" applyFont="1" applyBorder="1" applyAlignment="1">
      <alignment horizontal="right" vertical="center" wrapText="1"/>
    </xf>
    <xf numFmtId="182" fontId="19" fillId="0" borderId="29" xfId="0" applyNumberFormat="1" applyFont="1" applyBorder="1" applyAlignment="1">
      <alignment horizontal="right" vertical="center" wrapText="1"/>
    </xf>
    <xf numFmtId="3" fontId="19" fillId="0" borderId="12" xfId="0" applyNumberFormat="1" applyFont="1" applyBorder="1" applyAlignment="1">
      <alignment horizontal="right" vertical="center"/>
    </xf>
    <xf numFmtId="3" fontId="19" fillId="0" borderId="18" xfId="0" applyNumberFormat="1" applyFont="1" applyBorder="1" applyAlignment="1">
      <alignment horizontal="right" vertical="center"/>
    </xf>
    <xf numFmtId="3" fontId="19" fillId="0" borderId="29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182" fontId="19" fillId="0" borderId="13" xfId="0" applyNumberFormat="1" applyFont="1" applyBorder="1" applyAlignment="1">
      <alignment horizontal="right" vertical="center" wrapText="1"/>
    </xf>
    <xf numFmtId="182" fontId="19" fillId="0" borderId="14" xfId="0" applyNumberFormat="1" applyFont="1" applyBorder="1" applyAlignment="1">
      <alignment horizontal="right" vertical="center" wrapText="1"/>
    </xf>
    <xf numFmtId="182" fontId="19" fillId="0" borderId="19" xfId="0" applyNumberFormat="1" applyFont="1" applyBorder="1" applyAlignment="1">
      <alignment horizontal="right" vertical="center" wrapText="1"/>
    </xf>
    <xf numFmtId="180" fontId="19" fillId="0" borderId="31" xfId="0" applyNumberFormat="1" applyFont="1" applyBorder="1" applyAlignment="1">
      <alignment horizontal="right" vertical="center" wrapText="1"/>
    </xf>
    <xf numFmtId="0" fontId="12" fillId="0" borderId="32" xfId="0" applyFont="1" applyBorder="1" applyAlignment="1">
      <alignment horizontal="center" vertical="center"/>
    </xf>
    <xf numFmtId="180" fontId="19" fillId="0" borderId="25" xfId="0" applyNumberFormat="1" applyFont="1" applyBorder="1" applyAlignment="1">
      <alignment horizontal="right" vertical="center" wrapText="1"/>
    </xf>
    <xf numFmtId="180" fontId="19" fillId="0" borderId="33" xfId="0" applyNumberFormat="1" applyFont="1" applyBorder="1" applyAlignment="1">
      <alignment horizontal="right" vertical="center" wrapText="1"/>
    </xf>
    <xf numFmtId="180" fontId="19" fillId="0" borderId="34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180" fontId="19" fillId="0" borderId="29" xfId="0" applyNumberFormat="1" applyFont="1" applyBorder="1" applyAlignment="1">
      <alignment horizontal="right" vertical="center" wrapText="1"/>
    </xf>
    <xf numFmtId="182" fontId="21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17" fillId="0" borderId="3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3" fontId="17" fillId="0" borderId="26" xfId="33" applyNumberFormat="1" applyFont="1" applyBorder="1" applyAlignment="1" applyProtection="1">
      <alignment horizontal="left" vertical="center" wrapText="1"/>
      <protection/>
    </xf>
    <xf numFmtId="182" fontId="22" fillId="0" borderId="16" xfId="0" applyNumberFormat="1" applyFont="1" applyBorder="1" applyAlignment="1">
      <alignment horizontal="right" vertical="center"/>
    </xf>
    <xf numFmtId="182" fontId="22" fillId="0" borderId="15" xfId="0" applyNumberFormat="1" applyFont="1" applyBorder="1" applyAlignment="1">
      <alignment horizontal="right" vertical="center"/>
    </xf>
    <xf numFmtId="182" fontId="22" fillId="0" borderId="15" xfId="0" applyNumberFormat="1" applyFont="1" applyBorder="1" applyAlignment="1">
      <alignment horizontal="right" vertical="center" wrapText="1"/>
    </xf>
    <xf numFmtId="180" fontId="22" fillId="0" borderId="17" xfId="0" applyNumberFormat="1" applyFont="1" applyBorder="1" applyAlignment="1">
      <alignment horizontal="right" vertical="center" wrapText="1"/>
    </xf>
    <xf numFmtId="0" fontId="17" fillId="0" borderId="28" xfId="0" applyFont="1" applyBorder="1" applyAlignment="1">
      <alignment horizontal="left" vertical="center" wrapText="1"/>
    </xf>
    <xf numFmtId="182" fontId="22" fillId="0" borderId="11" xfId="0" applyNumberFormat="1" applyFont="1" applyBorder="1" applyAlignment="1">
      <alignment horizontal="right" vertical="center"/>
    </xf>
    <xf numFmtId="182" fontId="22" fillId="0" borderId="12" xfId="0" applyNumberFormat="1" applyFont="1" applyBorder="1" applyAlignment="1">
      <alignment horizontal="right" vertical="center"/>
    </xf>
    <xf numFmtId="3" fontId="22" fillId="0" borderId="12" xfId="0" applyNumberFormat="1" applyFont="1" applyBorder="1" applyAlignment="1">
      <alignment horizontal="right" vertical="center" wrapText="1"/>
    </xf>
    <xf numFmtId="180" fontId="22" fillId="0" borderId="18" xfId="0" applyNumberFormat="1" applyFont="1" applyBorder="1" applyAlignment="1">
      <alignment horizontal="right" vertical="center" wrapText="1"/>
    </xf>
    <xf numFmtId="182" fontId="22" fillId="0" borderId="11" xfId="0" applyNumberFormat="1" applyFont="1" applyBorder="1" applyAlignment="1">
      <alignment horizontal="right" vertical="center" wrapText="1"/>
    </xf>
    <xf numFmtId="182" fontId="22" fillId="0" borderId="12" xfId="0" applyNumberFormat="1" applyFont="1" applyBorder="1" applyAlignment="1">
      <alignment horizontal="right" vertical="center" wrapText="1"/>
    </xf>
    <xf numFmtId="182" fontId="22" fillId="0" borderId="18" xfId="0" applyNumberFormat="1" applyFont="1" applyBorder="1" applyAlignment="1">
      <alignment horizontal="right" vertical="center" wrapText="1"/>
    </xf>
    <xf numFmtId="3" fontId="17" fillId="0" borderId="28" xfId="33" applyNumberFormat="1" applyFont="1" applyBorder="1" applyAlignment="1" applyProtection="1">
      <alignment horizontal="left" vertical="center" wrapText="1"/>
      <protection/>
    </xf>
    <xf numFmtId="182" fontId="22" fillId="0" borderId="18" xfId="0" applyNumberFormat="1" applyFont="1" applyBorder="1" applyAlignment="1">
      <alignment horizontal="right" vertical="center"/>
    </xf>
    <xf numFmtId="3" fontId="22" fillId="0" borderId="12" xfId="0" applyNumberFormat="1" applyFont="1" applyBorder="1" applyAlignment="1">
      <alignment horizontal="right" vertical="center"/>
    </xf>
    <xf numFmtId="0" fontId="17" fillId="0" borderId="30" xfId="0" applyFont="1" applyBorder="1" applyAlignment="1">
      <alignment horizontal="left" vertical="center" wrapText="1"/>
    </xf>
    <xf numFmtId="182" fontId="22" fillId="0" borderId="36" xfId="0" applyNumberFormat="1" applyFont="1" applyBorder="1" applyAlignment="1">
      <alignment horizontal="right" vertical="center" wrapText="1"/>
    </xf>
    <xf numFmtId="182" fontId="22" fillId="0" borderId="37" xfId="0" applyNumberFormat="1" applyFont="1" applyBorder="1" applyAlignment="1">
      <alignment horizontal="right" vertical="center" wrapText="1"/>
    </xf>
    <xf numFmtId="182" fontId="22" fillId="0" borderId="38" xfId="0" applyNumberFormat="1" applyFont="1" applyBorder="1" applyAlignment="1">
      <alignment horizontal="right" vertical="center" wrapText="1"/>
    </xf>
    <xf numFmtId="180" fontId="22" fillId="0" borderId="39" xfId="0" applyNumberFormat="1" applyFont="1" applyBorder="1" applyAlignment="1">
      <alignment horizontal="right" vertical="center" wrapText="1"/>
    </xf>
    <xf numFmtId="180" fontId="22" fillId="0" borderId="40" xfId="0" applyNumberFormat="1" applyFont="1" applyBorder="1" applyAlignment="1">
      <alignment horizontal="right" vertical="center" wrapText="1"/>
    </xf>
    <xf numFmtId="180" fontId="22" fillId="0" borderId="41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 vertical="center"/>
    </xf>
    <xf numFmtId="182" fontId="22" fillId="0" borderId="42" xfId="0" applyNumberFormat="1" applyFont="1" applyBorder="1" applyAlignment="1">
      <alignment horizontal="right" vertical="center" wrapText="1"/>
    </xf>
    <xf numFmtId="182" fontId="22" fillId="0" borderId="43" xfId="0" applyNumberFormat="1" applyFont="1" applyBorder="1" applyAlignment="1">
      <alignment horizontal="right" vertical="center"/>
    </xf>
    <xf numFmtId="180" fontId="22" fillId="0" borderId="27" xfId="0" applyNumberFormat="1" applyFont="1" applyBorder="1" applyAlignment="1">
      <alignment horizontal="right" vertical="center" wrapText="1"/>
    </xf>
    <xf numFmtId="180" fontId="22" fillId="0" borderId="29" xfId="0" applyNumberFormat="1" applyFont="1" applyBorder="1" applyAlignment="1">
      <alignment horizontal="right" vertical="center" wrapText="1"/>
    </xf>
    <xf numFmtId="182" fontId="22" fillId="0" borderId="29" xfId="0" applyNumberFormat="1" applyFont="1" applyBorder="1" applyAlignment="1">
      <alignment horizontal="right" vertical="center"/>
    </xf>
    <xf numFmtId="182" fontId="22" fillId="0" borderId="31" xfId="0" applyNumberFormat="1" applyFont="1" applyBorder="1" applyAlignment="1">
      <alignment horizontal="right" vertical="center" wrapText="1"/>
    </xf>
    <xf numFmtId="180" fontId="16" fillId="0" borderId="29" xfId="0" applyNumberFormat="1" applyFont="1" applyBorder="1" applyAlignment="1">
      <alignment horizontal="right" vertical="center" wrapText="1"/>
    </xf>
    <xf numFmtId="180" fontId="22" fillId="0" borderId="33" xfId="0" applyNumberFormat="1" applyFont="1" applyBorder="1" applyAlignment="1">
      <alignment horizontal="right" vertical="center" wrapText="1"/>
    </xf>
    <xf numFmtId="180" fontId="22" fillId="0" borderId="25" xfId="0" applyNumberFormat="1" applyFont="1" applyBorder="1" applyAlignment="1">
      <alignment horizontal="right" vertical="center" wrapText="1"/>
    </xf>
    <xf numFmtId="180" fontId="22" fillId="0" borderId="44" xfId="0" applyNumberFormat="1" applyFont="1" applyBorder="1" applyAlignment="1">
      <alignment horizontal="right" vertical="center" wrapText="1"/>
    </xf>
    <xf numFmtId="180" fontId="22" fillId="0" borderId="45" xfId="0" applyNumberFormat="1" applyFont="1" applyBorder="1" applyAlignment="1">
      <alignment horizontal="right" vertical="center" wrapText="1"/>
    </xf>
    <xf numFmtId="182" fontId="22" fillId="0" borderId="13" xfId="0" applyNumberFormat="1" applyFont="1" applyBorder="1" applyAlignment="1">
      <alignment horizontal="right" vertical="center"/>
    </xf>
    <xf numFmtId="182" fontId="22" fillId="0" borderId="14" xfId="0" applyNumberFormat="1" applyFont="1" applyBorder="1" applyAlignment="1">
      <alignment horizontal="right" vertical="center"/>
    </xf>
    <xf numFmtId="182" fontId="22" fillId="0" borderId="19" xfId="0" applyNumberFormat="1" applyFont="1" applyBorder="1" applyAlignment="1">
      <alignment horizontal="right" vertical="center"/>
    </xf>
    <xf numFmtId="180" fontId="22" fillId="0" borderId="46" xfId="0" applyNumberFormat="1" applyFont="1" applyBorder="1" applyAlignment="1">
      <alignment horizontal="right" vertical="center" wrapText="1"/>
    </xf>
    <xf numFmtId="3" fontId="17" fillId="33" borderId="26" xfId="33" applyNumberFormat="1" applyFont="1" applyFill="1" applyBorder="1" applyAlignment="1" applyProtection="1">
      <alignment horizontal="left" vertical="center" wrapText="1"/>
      <protection/>
    </xf>
    <xf numFmtId="182" fontId="22" fillId="33" borderId="16" xfId="0" applyNumberFormat="1" applyFont="1" applyFill="1" applyBorder="1" applyAlignment="1">
      <alignment horizontal="right" vertical="center"/>
    </xf>
    <xf numFmtId="182" fontId="22" fillId="33" borderId="15" xfId="0" applyNumberFormat="1" applyFont="1" applyFill="1" applyBorder="1" applyAlignment="1">
      <alignment horizontal="right" vertical="center"/>
    </xf>
    <xf numFmtId="182" fontId="22" fillId="33" borderId="17" xfId="0" applyNumberFormat="1" applyFont="1" applyFill="1" applyBorder="1" applyAlignment="1">
      <alignment horizontal="right" vertical="center"/>
    </xf>
    <xf numFmtId="180" fontId="22" fillId="33" borderId="27" xfId="0" applyNumberFormat="1" applyFont="1" applyFill="1" applyBorder="1" applyAlignment="1">
      <alignment horizontal="right" vertical="center" wrapText="1"/>
    </xf>
    <xf numFmtId="0" fontId="17" fillId="33" borderId="28" xfId="0" applyFont="1" applyFill="1" applyBorder="1" applyAlignment="1">
      <alignment horizontal="left" vertical="center" wrapText="1"/>
    </xf>
    <xf numFmtId="182" fontId="22" fillId="33" borderId="11" xfId="0" applyNumberFormat="1" applyFont="1" applyFill="1" applyBorder="1" applyAlignment="1">
      <alignment horizontal="right" vertical="center"/>
    </xf>
    <xf numFmtId="182" fontId="22" fillId="33" borderId="12" xfId="0" applyNumberFormat="1" applyFont="1" applyFill="1" applyBorder="1" applyAlignment="1">
      <alignment horizontal="right" vertical="center"/>
    </xf>
    <xf numFmtId="182" fontId="22" fillId="33" borderId="18" xfId="0" applyNumberFormat="1" applyFont="1" applyFill="1" applyBorder="1" applyAlignment="1">
      <alignment horizontal="right" vertical="center"/>
    </xf>
    <xf numFmtId="180" fontId="22" fillId="33" borderId="29" xfId="0" applyNumberFormat="1" applyFont="1" applyFill="1" applyBorder="1" applyAlignment="1">
      <alignment horizontal="right" vertical="center" wrapText="1"/>
    </xf>
    <xf numFmtId="182" fontId="22" fillId="33" borderId="29" xfId="0" applyNumberFormat="1" applyFont="1" applyFill="1" applyBorder="1" applyAlignment="1">
      <alignment horizontal="right" vertical="center"/>
    </xf>
    <xf numFmtId="3" fontId="17" fillId="33" borderId="28" xfId="33" applyNumberFormat="1" applyFont="1" applyFill="1" applyBorder="1" applyAlignment="1" applyProtection="1">
      <alignment horizontal="left" vertical="center" wrapText="1"/>
      <protection/>
    </xf>
    <xf numFmtId="182" fontId="22" fillId="33" borderId="29" xfId="0" applyNumberFormat="1" applyFont="1" applyFill="1" applyBorder="1" applyAlignment="1">
      <alignment horizontal="right" vertical="center" wrapText="1"/>
    </xf>
    <xf numFmtId="180" fontId="22" fillId="33" borderId="47" xfId="0" applyNumberFormat="1" applyFont="1" applyFill="1" applyBorder="1" applyAlignment="1">
      <alignment horizontal="right" vertical="center" wrapText="1"/>
    </xf>
    <xf numFmtId="180" fontId="22" fillId="33" borderId="48" xfId="0" applyNumberFormat="1" applyFont="1" applyFill="1" applyBorder="1" applyAlignment="1">
      <alignment horizontal="right" vertical="center" wrapText="1"/>
    </xf>
    <xf numFmtId="182" fontId="22" fillId="33" borderId="48" xfId="0" applyNumberFormat="1" applyFont="1" applyFill="1" applyBorder="1" applyAlignment="1">
      <alignment horizontal="right" vertical="center"/>
    </xf>
    <xf numFmtId="182" fontId="22" fillId="33" borderId="48" xfId="0" applyNumberFormat="1" applyFont="1" applyFill="1" applyBorder="1" applyAlignment="1">
      <alignment horizontal="right" vertical="center" wrapText="1"/>
    </xf>
    <xf numFmtId="182" fontId="22" fillId="0" borderId="48" xfId="0" applyNumberFormat="1" applyFont="1" applyBorder="1" applyAlignment="1">
      <alignment horizontal="right" vertical="center"/>
    </xf>
    <xf numFmtId="180" fontId="16" fillId="0" borderId="48" xfId="0" applyNumberFormat="1" applyFont="1" applyBorder="1" applyAlignment="1">
      <alignment horizontal="right" vertical="center" wrapText="1"/>
    </xf>
    <xf numFmtId="182" fontId="22" fillId="0" borderId="49" xfId="0" applyNumberFormat="1" applyFont="1" applyBorder="1" applyAlignment="1">
      <alignment horizontal="right" vertical="center" wrapText="1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2" fontId="22" fillId="0" borderId="36" xfId="0" applyNumberFormat="1" applyFont="1" applyBorder="1" applyAlignment="1">
      <alignment horizontal="right" vertical="center"/>
    </xf>
    <xf numFmtId="182" fontId="22" fillId="0" borderId="37" xfId="0" applyNumberFormat="1" applyFont="1" applyBorder="1" applyAlignment="1">
      <alignment horizontal="right" vertical="center"/>
    </xf>
    <xf numFmtId="182" fontId="22" fillId="0" borderId="38" xfId="0" applyNumberFormat="1" applyFont="1" applyBorder="1" applyAlignment="1">
      <alignment horizontal="right" vertical="center"/>
    </xf>
    <xf numFmtId="180" fontId="22" fillId="0" borderId="52" xfId="0" applyNumberFormat="1" applyFont="1" applyBorder="1" applyAlignment="1">
      <alignment horizontal="right" vertical="center" wrapText="1"/>
    </xf>
    <xf numFmtId="182" fontId="22" fillId="0" borderId="53" xfId="0" applyNumberFormat="1" applyFont="1" applyBorder="1" applyAlignment="1">
      <alignment horizontal="right" vertical="center" wrapText="1"/>
    </xf>
    <xf numFmtId="0" fontId="11" fillId="0" borderId="20" xfId="33" applyFont="1" applyBorder="1" applyAlignment="1" applyProtection="1">
      <alignment horizontal="center" vertical="center" wrapText="1"/>
      <protection/>
    </xf>
    <xf numFmtId="3" fontId="11" fillId="0" borderId="54" xfId="33" applyNumberFormat="1" applyFont="1" applyBorder="1" applyAlignment="1" applyProtection="1">
      <alignment horizontal="center" vertical="center" wrapText="1"/>
      <protection/>
    </xf>
    <xf numFmtId="3" fontId="11" fillId="0" borderId="10" xfId="33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3" fontId="11" fillId="0" borderId="35" xfId="33" applyNumberFormat="1" applyFont="1" applyBorder="1" applyAlignment="1" applyProtection="1">
      <alignment horizontal="center" vertical="center" wrapText="1"/>
      <protection/>
    </xf>
    <xf numFmtId="3" fontId="11" fillId="0" borderId="20" xfId="33" applyNumberFormat="1" applyFont="1" applyBorder="1" applyAlignment="1" applyProtection="1">
      <alignment horizontal="center" vertical="center" wrapText="1"/>
      <protection/>
    </xf>
    <xf numFmtId="182" fontId="7" fillId="0" borderId="12" xfId="33" applyNumberFormat="1" applyFont="1" applyBorder="1" applyAlignment="1">
      <alignment horizontal="right" vertical="center"/>
      <protection/>
    </xf>
    <xf numFmtId="182" fontId="7" fillId="0" borderId="12" xfId="35" applyNumberFormat="1" applyFont="1" applyBorder="1" applyAlignment="1">
      <alignment horizontal="right" vertical="center" wrapText="1"/>
    </xf>
    <xf numFmtId="182" fontId="7" fillId="0" borderId="12" xfId="35" applyNumberFormat="1" applyFont="1" applyBorder="1" applyAlignment="1">
      <alignment horizontal="right" vertical="center"/>
    </xf>
    <xf numFmtId="41" fontId="7" fillId="0" borderId="12" xfId="35" applyFont="1" applyBorder="1" applyAlignment="1">
      <alignment horizontal="right" vertical="center"/>
    </xf>
    <xf numFmtId="3" fontId="7" fillId="0" borderId="12" xfId="33" applyNumberFormat="1" applyFont="1" applyBorder="1" applyAlignment="1">
      <alignment horizontal="right" vertical="center"/>
      <protection/>
    </xf>
    <xf numFmtId="3" fontId="7" fillId="0" borderId="14" xfId="33" applyNumberFormat="1" applyFont="1" applyBorder="1" applyAlignment="1">
      <alignment horizontal="right" vertical="center"/>
      <protection/>
    </xf>
    <xf numFmtId="0" fontId="11" fillId="0" borderId="46" xfId="33" applyFont="1" applyBorder="1" applyAlignment="1">
      <alignment horizontal="center" vertical="center" wrapText="1"/>
      <protection/>
    </xf>
    <xf numFmtId="3" fontId="11" fillId="0" borderId="33" xfId="33" applyNumberFormat="1" applyFont="1" applyBorder="1" applyAlignment="1">
      <alignment vertical="center"/>
      <protection/>
    </xf>
    <xf numFmtId="182" fontId="16" fillId="33" borderId="12" xfId="0" applyNumberFormat="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180" fontId="22" fillId="0" borderId="55" xfId="0" applyNumberFormat="1" applyFont="1" applyBorder="1" applyAlignment="1">
      <alignment horizontal="right" vertical="center" wrapText="1"/>
    </xf>
    <xf numFmtId="3" fontId="11" fillId="0" borderId="46" xfId="33" applyNumberFormat="1" applyFont="1" applyBorder="1" applyAlignment="1">
      <alignment vertical="center"/>
      <protection/>
    </xf>
    <xf numFmtId="182" fontId="0" fillId="0" borderId="0" xfId="0" applyNumberForma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56" xfId="0" applyFont="1" applyBorder="1" applyAlignment="1">
      <alignment vertical="center" wrapText="1"/>
    </xf>
    <xf numFmtId="0" fontId="11" fillId="0" borderId="57" xfId="0" applyFont="1" applyFill="1" applyBorder="1" applyAlignment="1">
      <alignment horizontal="center" vertical="center" wrapText="1"/>
    </xf>
    <xf numFmtId="3" fontId="11" fillId="0" borderId="56" xfId="33" applyNumberFormat="1" applyFont="1" applyBorder="1" applyAlignment="1" applyProtection="1">
      <alignment horizontal="left" vertical="center" wrapText="1"/>
      <protection/>
    </xf>
    <xf numFmtId="180" fontId="7" fillId="0" borderId="57" xfId="0" applyNumberFormat="1" applyFont="1" applyBorder="1" applyAlignment="1">
      <alignment horizontal="right" vertical="center" wrapText="1"/>
    </xf>
    <xf numFmtId="0" fontId="11" fillId="0" borderId="56" xfId="0" applyFont="1" applyBorder="1" applyAlignment="1">
      <alignment horizontal="left" vertical="center" wrapText="1"/>
    </xf>
    <xf numFmtId="0" fontId="11" fillId="0" borderId="58" xfId="0" applyFont="1" applyBorder="1" applyAlignment="1">
      <alignment horizontal="center" vertical="center"/>
    </xf>
    <xf numFmtId="180" fontId="7" fillId="0" borderId="59" xfId="0" applyNumberFormat="1" applyFont="1" applyBorder="1" applyAlignment="1">
      <alignment horizontal="right" vertical="center" wrapText="1"/>
    </xf>
    <xf numFmtId="180" fontId="7" fillId="0" borderId="60" xfId="0" applyNumberFormat="1" applyFont="1" applyBorder="1" applyAlignment="1">
      <alignment horizontal="right" vertical="center" wrapText="1"/>
    </xf>
    <xf numFmtId="0" fontId="11" fillId="0" borderId="22" xfId="33" applyFont="1" applyBorder="1" applyAlignment="1" applyProtection="1">
      <alignment horizontal="center" vertical="center" wrapText="1"/>
      <protection/>
    </xf>
    <xf numFmtId="0" fontId="11" fillId="0" borderId="10" xfId="33" applyFont="1" applyBorder="1" applyAlignment="1">
      <alignment horizontal="center" vertical="center"/>
      <protection/>
    </xf>
    <xf numFmtId="0" fontId="11" fillId="0" borderId="24" xfId="33" applyFont="1" applyBorder="1" applyAlignment="1">
      <alignment horizontal="center" vertical="center"/>
      <protection/>
    </xf>
    <xf numFmtId="182" fontId="7" fillId="0" borderId="15" xfId="33" applyNumberFormat="1" applyFont="1" applyBorder="1" applyAlignment="1">
      <alignment vertical="center"/>
      <protection/>
    </xf>
    <xf numFmtId="182" fontId="7" fillId="0" borderId="17" xfId="33" applyNumberFormat="1" applyFont="1" applyBorder="1" applyAlignment="1">
      <alignment vertical="center"/>
      <protection/>
    </xf>
    <xf numFmtId="0" fontId="11" fillId="0" borderId="11" xfId="33" applyFont="1" applyBorder="1" applyAlignment="1">
      <alignment horizontal="center" vertical="center" wrapText="1"/>
      <protection/>
    </xf>
    <xf numFmtId="182" fontId="7" fillId="0" borderId="12" xfId="33" applyNumberFormat="1" applyFont="1" applyBorder="1" applyAlignment="1">
      <alignment vertical="center"/>
      <protection/>
    </xf>
    <xf numFmtId="182" fontId="7" fillId="0" borderId="18" xfId="33" applyNumberFormat="1" applyFont="1" applyBorder="1" applyAlignment="1">
      <alignment vertical="center"/>
      <protection/>
    </xf>
    <xf numFmtId="182" fontId="7" fillId="0" borderId="12" xfId="0" applyNumberFormat="1" applyFont="1" applyBorder="1" applyAlignment="1">
      <alignment vertical="center"/>
    </xf>
    <xf numFmtId="182" fontId="7" fillId="0" borderId="18" xfId="0" applyNumberFormat="1" applyFont="1" applyBorder="1" applyAlignment="1">
      <alignment vertical="center"/>
    </xf>
    <xf numFmtId="0" fontId="11" fillId="0" borderId="36" xfId="33" applyFont="1" applyBorder="1" applyAlignment="1">
      <alignment horizontal="center" vertical="center" wrapText="1"/>
      <protection/>
    </xf>
    <xf numFmtId="182" fontId="7" fillId="0" borderId="37" xfId="0" applyNumberFormat="1" applyFont="1" applyBorder="1" applyAlignment="1">
      <alignment vertical="center"/>
    </xf>
    <xf numFmtId="182" fontId="7" fillId="0" borderId="38" xfId="0" applyNumberFormat="1" applyFont="1" applyBorder="1" applyAlignment="1">
      <alignment vertical="center"/>
    </xf>
    <xf numFmtId="0" fontId="11" fillId="0" borderId="61" xfId="0" applyFont="1" applyBorder="1" applyAlignment="1">
      <alignment vertical="center" wrapText="1"/>
    </xf>
    <xf numFmtId="0" fontId="11" fillId="0" borderId="62" xfId="0" applyFont="1" applyFill="1" applyBorder="1" applyAlignment="1">
      <alignment horizontal="center" vertical="center" wrapText="1"/>
    </xf>
    <xf numFmtId="3" fontId="11" fillId="0" borderId="63" xfId="33" applyNumberFormat="1" applyFont="1" applyBorder="1" applyAlignment="1" applyProtection="1">
      <alignment horizontal="left" vertical="center" wrapText="1"/>
      <protection/>
    </xf>
    <xf numFmtId="180" fontId="7" fillId="0" borderId="64" xfId="0" applyNumberFormat="1" applyFont="1" applyBorder="1" applyAlignment="1">
      <alignment horizontal="right" vertical="center" wrapText="1"/>
    </xf>
    <xf numFmtId="0" fontId="11" fillId="0" borderId="65" xfId="0" applyFont="1" applyBorder="1" applyAlignment="1">
      <alignment horizontal="left" vertical="center" wrapText="1"/>
    </xf>
    <xf numFmtId="180" fontId="7" fillId="0" borderId="66" xfId="0" applyNumberFormat="1" applyFont="1" applyBorder="1" applyAlignment="1">
      <alignment horizontal="right" vertical="center" wrapText="1"/>
    </xf>
    <xf numFmtId="182" fontId="7" fillId="0" borderId="66" xfId="0" applyNumberFormat="1" applyFont="1" applyBorder="1" applyAlignment="1">
      <alignment horizontal="right" vertical="center" wrapText="1"/>
    </xf>
    <xf numFmtId="3" fontId="11" fillId="0" borderId="65" xfId="33" applyNumberFormat="1" applyFont="1" applyBorder="1" applyAlignment="1" applyProtection="1">
      <alignment horizontal="left" vertical="center" wrapText="1"/>
      <protection/>
    </xf>
    <xf numFmtId="0" fontId="11" fillId="0" borderId="67" xfId="0" applyFont="1" applyBorder="1" applyAlignment="1">
      <alignment horizontal="left" vertical="center" wrapText="1"/>
    </xf>
    <xf numFmtId="180" fontId="7" fillId="0" borderId="68" xfId="0" applyNumberFormat="1" applyFont="1" applyBorder="1" applyAlignment="1">
      <alignment horizontal="right" vertical="center" wrapText="1"/>
    </xf>
    <xf numFmtId="0" fontId="11" fillId="0" borderId="69" xfId="0" applyFont="1" applyBorder="1" applyAlignment="1">
      <alignment horizontal="center" vertical="center"/>
    </xf>
    <xf numFmtId="180" fontId="11" fillId="0" borderId="70" xfId="0" applyNumberFormat="1" applyFont="1" applyBorder="1" applyAlignment="1">
      <alignment horizontal="right" vertical="center" wrapText="1"/>
    </xf>
    <xf numFmtId="0" fontId="11" fillId="0" borderId="26" xfId="33" applyFont="1" applyBorder="1" applyAlignment="1">
      <alignment horizontal="center" vertical="center" wrapText="1"/>
      <protection/>
    </xf>
    <xf numFmtId="0" fontId="11" fillId="0" borderId="28" xfId="33" applyFont="1" applyBorder="1" applyAlignment="1">
      <alignment horizontal="center" vertical="center" wrapText="1"/>
      <protection/>
    </xf>
    <xf numFmtId="0" fontId="11" fillId="0" borderId="51" xfId="33" applyFont="1" applyBorder="1" applyAlignment="1">
      <alignment horizontal="center" vertical="center" wrapText="1"/>
      <protection/>
    </xf>
    <xf numFmtId="3" fontId="11" fillId="0" borderId="47" xfId="33" applyNumberFormat="1" applyFont="1" applyBorder="1" applyAlignment="1">
      <alignment horizontal="right" vertical="center"/>
      <protection/>
    </xf>
    <xf numFmtId="3" fontId="11" fillId="0" borderId="48" xfId="33" applyNumberFormat="1" applyFont="1" applyBorder="1" applyAlignment="1">
      <alignment horizontal="right" vertical="center"/>
      <protection/>
    </xf>
    <xf numFmtId="3" fontId="11" fillId="0" borderId="49" xfId="33" applyNumberFormat="1" applyFont="1" applyBorder="1" applyAlignment="1">
      <alignment horizontal="right" vertical="center"/>
      <protection/>
    </xf>
    <xf numFmtId="182" fontId="7" fillId="0" borderId="16" xfId="0" applyNumberFormat="1" applyFont="1" applyBorder="1" applyAlignment="1">
      <alignment horizontal="right" vertical="center" wrapText="1"/>
    </xf>
    <xf numFmtId="182" fontId="7" fillId="0" borderId="11" xfId="33" applyNumberFormat="1" applyFont="1" applyBorder="1" applyAlignment="1">
      <alignment horizontal="right" vertical="center"/>
      <protection/>
    </xf>
    <xf numFmtId="182" fontId="7" fillId="0" borderId="18" xfId="33" applyNumberFormat="1" applyFont="1" applyBorder="1" applyAlignment="1">
      <alignment horizontal="right" vertical="center"/>
      <protection/>
    </xf>
    <xf numFmtId="182" fontId="7" fillId="0" borderId="11" xfId="35" applyNumberFormat="1" applyFont="1" applyBorder="1" applyAlignment="1">
      <alignment horizontal="right" vertical="center"/>
    </xf>
    <xf numFmtId="41" fontId="7" fillId="0" borderId="18" xfId="35" applyFont="1" applyBorder="1" applyAlignment="1">
      <alignment horizontal="right" vertical="center"/>
    </xf>
    <xf numFmtId="3" fontId="7" fillId="0" borderId="11" xfId="33" applyNumberFormat="1" applyFont="1" applyBorder="1" applyAlignment="1">
      <alignment horizontal="right" vertical="center"/>
      <protection/>
    </xf>
    <xf numFmtId="3" fontId="7" fillId="0" borderId="18" xfId="33" applyNumberFormat="1" applyFont="1" applyBorder="1" applyAlignment="1">
      <alignment horizontal="right" vertical="center"/>
      <protection/>
    </xf>
    <xf numFmtId="3" fontId="7" fillId="0" borderId="13" xfId="33" applyNumberFormat="1" applyFont="1" applyBorder="1" applyAlignment="1">
      <alignment horizontal="right" vertical="center"/>
      <protection/>
    </xf>
    <xf numFmtId="3" fontId="7" fillId="0" borderId="19" xfId="33" applyNumberFormat="1" applyFont="1" applyBorder="1" applyAlignment="1">
      <alignment horizontal="right" vertical="center"/>
      <protection/>
    </xf>
    <xf numFmtId="3" fontId="11" fillId="0" borderId="26" xfId="33" applyNumberFormat="1" applyFont="1" applyBorder="1" applyAlignment="1" applyProtection="1">
      <alignment horizontal="left" vertical="center" wrapText="1"/>
      <protection/>
    </xf>
    <xf numFmtId="0" fontId="11" fillId="0" borderId="28" xfId="0" applyFont="1" applyBorder="1" applyAlignment="1">
      <alignment horizontal="left" vertical="center" wrapText="1"/>
    </xf>
    <xf numFmtId="3" fontId="11" fillId="0" borderId="28" xfId="33" applyNumberFormat="1" applyFont="1" applyBorder="1" applyAlignment="1" applyProtection="1">
      <alignment horizontal="left" vertical="center" wrapText="1"/>
      <protection/>
    </xf>
    <xf numFmtId="0" fontId="11" fillId="0" borderId="30" xfId="0" applyFont="1" applyBorder="1" applyAlignment="1">
      <alignment horizontal="left" vertical="center" wrapText="1"/>
    </xf>
    <xf numFmtId="180" fontId="7" fillId="0" borderId="47" xfId="0" applyNumberFormat="1" applyFont="1" applyBorder="1" applyAlignment="1">
      <alignment horizontal="right" vertical="center" wrapText="1"/>
    </xf>
    <xf numFmtId="180" fontId="7" fillId="0" borderId="48" xfId="0" applyNumberFormat="1" applyFont="1" applyBorder="1" applyAlignment="1">
      <alignment horizontal="right" vertical="center" wrapText="1"/>
    </xf>
    <xf numFmtId="3" fontId="7" fillId="0" borderId="48" xfId="0" applyNumberFormat="1" applyFont="1" applyBorder="1" applyAlignment="1">
      <alignment horizontal="right" vertical="center" wrapText="1"/>
    </xf>
    <xf numFmtId="180" fontId="7" fillId="0" borderId="49" xfId="0" applyNumberFormat="1" applyFont="1" applyBorder="1" applyAlignment="1">
      <alignment horizontal="right" vertical="center" wrapText="1"/>
    </xf>
    <xf numFmtId="180" fontId="22" fillId="0" borderId="48" xfId="0" applyNumberFormat="1" applyFont="1" applyBorder="1" applyAlignment="1">
      <alignment horizontal="right" vertical="center" wrapText="1"/>
    </xf>
    <xf numFmtId="182" fontId="22" fillId="0" borderId="48" xfId="0" applyNumberFormat="1" applyFont="1" applyBorder="1" applyAlignment="1">
      <alignment horizontal="right" vertical="center" wrapText="1"/>
    </xf>
    <xf numFmtId="3" fontId="17" fillId="0" borderId="12" xfId="33" applyNumberFormat="1" applyFont="1" applyBorder="1" applyAlignment="1" applyProtection="1">
      <alignment horizontal="left" vertical="center" wrapText="1"/>
      <protection/>
    </xf>
    <xf numFmtId="0" fontId="17" fillId="0" borderId="12" xfId="0" applyFont="1" applyBorder="1" applyAlignment="1">
      <alignment horizontal="left" vertical="center" wrapText="1"/>
    </xf>
    <xf numFmtId="182" fontId="22" fillId="33" borderId="11" xfId="0" applyNumberFormat="1" applyFont="1" applyFill="1" applyBorder="1" applyAlignment="1">
      <alignment horizontal="right" vertical="center" wrapText="1"/>
    </xf>
    <xf numFmtId="182" fontId="0" fillId="0" borderId="0" xfId="0" applyNumberFormat="1" applyAlignment="1">
      <alignment vertical="center"/>
    </xf>
    <xf numFmtId="180" fontId="22" fillId="0" borderId="0" xfId="0" applyNumberFormat="1" applyFont="1" applyBorder="1" applyAlignment="1">
      <alignment horizontal="right" vertical="center" wrapText="1"/>
    </xf>
    <xf numFmtId="0" fontId="56" fillId="0" borderId="0" xfId="0" applyFont="1" applyAlignment="1">
      <alignment vertical="center"/>
    </xf>
    <xf numFmtId="0" fontId="11" fillId="0" borderId="22" xfId="0" applyFont="1" applyBorder="1" applyAlignment="1">
      <alignment horizontal="center" vertical="center"/>
    </xf>
    <xf numFmtId="182" fontId="11" fillId="0" borderId="10" xfId="0" applyNumberFormat="1" applyFont="1" applyBorder="1" applyAlignment="1">
      <alignment horizontal="center" vertical="center"/>
    </xf>
    <xf numFmtId="182" fontId="11" fillId="0" borderId="24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82" fontId="22" fillId="0" borderId="0" xfId="0" applyNumberFormat="1" applyFont="1" applyBorder="1" applyAlignment="1">
      <alignment horizontal="right" vertical="center"/>
    </xf>
    <xf numFmtId="0" fontId="11" fillId="0" borderId="32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0" xfId="33" applyFont="1" applyBorder="1" applyAlignment="1">
      <alignment horizontal="left" vertical="center" wrapText="1"/>
      <protection/>
    </xf>
    <xf numFmtId="182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82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47625</xdr:rowOff>
    </xdr:from>
    <xdr:to>
      <xdr:col>1</xdr:col>
      <xdr:colOff>0</xdr:colOff>
      <xdr:row>1</xdr:row>
      <xdr:rowOff>466725</xdr:rowOff>
    </xdr:to>
    <xdr:sp>
      <xdr:nvSpPr>
        <xdr:cNvPr id="1" name="直線接點 1"/>
        <xdr:cNvSpPr>
          <a:spLocks/>
        </xdr:cNvSpPr>
      </xdr:nvSpPr>
      <xdr:spPr>
        <a:xfrm>
          <a:off x="9525" y="323850"/>
          <a:ext cx="18573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1</xdr:col>
      <xdr:colOff>0</xdr:colOff>
      <xdr:row>2</xdr:row>
      <xdr:rowOff>19050</xdr:rowOff>
    </xdr:to>
    <xdr:sp>
      <xdr:nvSpPr>
        <xdr:cNvPr id="1" name="直線接點 2"/>
        <xdr:cNvSpPr>
          <a:spLocks/>
        </xdr:cNvSpPr>
      </xdr:nvSpPr>
      <xdr:spPr>
        <a:xfrm>
          <a:off x="0" y="342900"/>
          <a:ext cx="2190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</xdr:col>
      <xdr:colOff>0</xdr:colOff>
      <xdr:row>2</xdr:row>
      <xdr:rowOff>19050</xdr:rowOff>
    </xdr:to>
    <xdr:sp>
      <xdr:nvSpPr>
        <xdr:cNvPr id="1" name="直線接點 1"/>
        <xdr:cNvSpPr>
          <a:spLocks/>
        </xdr:cNvSpPr>
      </xdr:nvSpPr>
      <xdr:spPr>
        <a:xfrm>
          <a:off x="0" y="323850"/>
          <a:ext cx="21907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</xdr:col>
      <xdr:colOff>0</xdr:colOff>
      <xdr:row>2</xdr:row>
      <xdr:rowOff>19050</xdr:rowOff>
    </xdr:to>
    <xdr:sp>
      <xdr:nvSpPr>
        <xdr:cNvPr id="1" name="直線接點 1"/>
        <xdr:cNvSpPr>
          <a:spLocks/>
        </xdr:cNvSpPr>
      </xdr:nvSpPr>
      <xdr:spPr>
        <a:xfrm>
          <a:off x="0" y="323850"/>
          <a:ext cx="22288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66675</xdr:rowOff>
    </xdr:from>
    <xdr:to>
      <xdr:col>1</xdr:col>
      <xdr:colOff>0</xdr:colOff>
      <xdr:row>1</xdr:row>
      <xdr:rowOff>485775</xdr:rowOff>
    </xdr:to>
    <xdr:sp>
      <xdr:nvSpPr>
        <xdr:cNvPr id="1" name="直線接點 1"/>
        <xdr:cNvSpPr>
          <a:spLocks/>
        </xdr:cNvSpPr>
      </xdr:nvSpPr>
      <xdr:spPr>
        <a:xfrm>
          <a:off x="9525" y="352425"/>
          <a:ext cx="18288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47625</xdr:rowOff>
    </xdr:from>
    <xdr:to>
      <xdr:col>1</xdr:col>
      <xdr:colOff>0</xdr:colOff>
      <xdr:row>1</xdr:row>
      <xdr:rowOff>466725</xdr:rowOff>
    </xdr:to>
    <xdr:sp>
      <xdr:nvSpPr>
        <xdr:cNvPr id="1" name="直線接點 1"/>
        <xdr:cNvSpPr>
          <a:spLocks/>
        </xdr:cNvSpPr>
      </xdr:nvSpPr>
      <xdr:spPr>
        <a:xfrm>
          <a:off x="9525" y="323850"/>
          <a:ext cx="18288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</xdr:col>
      <xdr:colOff>0</xdr:colOff>
      <xdr:row>2</xdr:row>
      <xdr:rowOff>19050</xdr:rowOff>
    </xdr:to>
    <xdr:sp>
      <xdr:nvSpPr>
        <xdr:cNvPr id="1" name="直線接點 2"/>
        <xdr:cNvSpPr>
          <a:spLocks/>
        </xdr:cNvSpPr>
      </xdr:nvSpPr>
      <xdr:spPr>
        <a:xfrm>
          <a:off x="0" y="323850"/>
          <a:ext cx="19335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</xdr:col>
      <xdr:colOff>0</xdr:colOff>
      <xdr:row>2</xdr:row>
      <xdr:rowOff>19050</xdr:rowOff>
    </xdr:to>
    <xdr:sp>
      <xdr:nvSpPr>
        <xdr:cNvPr id="1" name="直線接點 3"/>
        <xdr:cNvSpPr>
          <a:spLocks/>
        </xdr:cNvSpPr>
      </xdr:nvSpPr>
      <xdr:spPr>
        <a:xfrm>
          <a:off x="0" y="323850"/>
          <a:ext cx="21717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</xdr:col>
      <xdr:colOff>0</xdr:colOff>
      <xdr:row>2</xdr:row>
      <xdr:rowOff>19050</xdr:rowOff>
    </xdr:to>
    <xdr:sp>
      <xdr:nvSpPr>
        <xdr:cNvPr id="1" name="直線接點 1"/>
        <xdr:cNvSpPr>
          <a:spLocks/>
        </xdr:cNvSpPr>
      </xdr:nvSpPr>
      <xdr:spPr>
        <a:xfrm>
          <a:off x="0" y="323850"/>
          <a:ext cx="22288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</xdr:col>
      <xdr:colOff>0</xdr:colOff>
      <xdr:row>2</xdr:row>
      <xdr:rowOff>19050</xdr:rowOff>
    </xdr:to>
    <xdr:sp>
      <xdr:nvSpPr>
        <xdr:cNvPr id="1" name="直線接點 1"/>
        <xdr:cNvSpPr>
          <a:spLocks/>
        </xdr:cNvSpPr>
      </xdr:nvSpPr>
      <xdr:spPr>
        <a:xfrm>
          <a:off x="0" y="323850"/>
          <a:ext cx="2095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</xdr:col>
      <xdr:colOff>0</xdr:colOff>
      <xdr:row>2</xdr:row>
      <xdr:rowOff>19050</xdr:rowOff>
    </xdr:to>
    <xdr:sp>
      <xdr:nvSpPr>
        <xdr:cNvPr id="1" name="直線接點 1"/>
        <xdr:cNvSpPr>
          <a:spLocks/>
        </xdr:cNvSpPr>
      </xdr:nvSpPr>
      <xdr:spPr>
        <a:xfrm>
          <a:off x="0" y="323850"/>
          <a:ext cx="22288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</xdr:col>
      <xdr:colOff>0</xdr:colOff>
      <xdr:row>2</xdr:row>
      <xdr:rowOff>19050</xdr:rowOff>
    </xdr:to>
    <xdr:sp>
      <xdr:nvSpPr>
        <xdr:cNvPr id="1" name="直線接點 1"/>
        <xdr:cNvSpPr>
          <a:spLocks/>
        </xdr:cNvSpPr>
      </xdr:nvSpPr>
      <xdr:spPr>
        <a:xfrm>
          <a:off x="0" y="323850"/>
          <a:ext cx="21907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zoomScale="75" zoomScaleNormal="75" zoomScalePageLayoutView="0" workbookViewId="0" topLeftCell="A1">
      <selection activeCell="P12" sqref="P12"/>
    </sheetView>
  </sheetViews>
  <sheetFormatPr defaultColWidth="9.00390625" defaultRowHeight="16.5"/>
  <cols>
    <col min="1" max="1" width="13.00390625" style="6" customWidth="1"/>
    <col min="2" max="2" width="20.00390625" style="1" bestFit="1" customWidth="1"/>
    <col min="3" max="3" width="17.50390625" style="1" bestFit="1" customWidth="1"/>
    <col min="4" max="4" width="14.875" style="1" customWidth="1"/>
    <col min="5" max="11" width="12.625" style="1" customWidth="1"/>
    <col min="12" max="12" width="16.00390625" style="1" bestFit="1" customWidth="1"/>
    <col min="13" max="13" width="9.625" style="1" bestFit="1" customWidth="1"/>
    <col min="14" max="14" width="10.25390625" style="1" bestFit="1" customWidth="1"/>
    <col min="15" max="15" width="11.75390625" style="1" customWidth="1"/>
    <col min="16" max="16" width="9.00390625" style="1" customWidth="1"/>
    <col min="17" max="17" width="33.375" style="1" customWidth="1"/>
    <col min="18" max="16384" width="9.00390625" style="1" customWidth="1"/>
  </cols>
  <sheetData>
    <row r="1" spans="1:12" s="5" customFormat="1" ht="26.25" thickBot="1">
      <c r="A1" s="242" t="s">
        <v>75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4"/>
    </row>
    <row r="2" spans="1:12" s="8" customFormat="1" ht="39.75" thickBot="1">
      <c r="A2" s="152" t="s">
        <v>23</v>
      </c>
      <c r="B2" s="153" t="s">
        <v>24</v>
      </c>
      <c r="C2" s="154" t="s">
        <v>25</v>
      </c>
      <c r="D2" s="155" t="s">
        <v>11</v>
      </c>
      <c r="E2" s="155" t="s">
        <v>13</v>
      </c>
      <c r="F2" s="154" t="s">
        <v>26</v>
      </c>
      <c r="G2" s="10" t="s">
        <v>15</v>
      </c>
      <c r="H2" s="10" t="s">
        <v>16</v>
      </c>
      <c r="I2" s="154" t="s">
        <v>27</v>
      </c>
      <c r="J2" s="154" t="s">
        <v>28</v>
      </c>
      <c r="K2" s="156" t="s">
        <v>29</v>
      </c>
      <c r="L2" s="157" t="s">
        <v>30</v>
      </c>
    </row>
    <row r="3" spans="1:17" ht="19.5">
      <c r="A3" s="206">
        <v>1</v>
      </c>
      <c r="B3" s="212">
        <v>108033</v>
      </c>
      <c r="C3" s="16">
        <v>30957</v>
      </c>
      <c r="D3" s="16">
        <v>15083</v>
      </c>
      <c r="E3" s="16">
        <v>9073</v>
      </c>
      <c r="F3" s="16">
        <v>18967</v>
      </c>
      <c r="G3" s="16">
        <v>38037</v>
      </c>
      <c r="H3" s="16">
        <v>11200</v>
      </c>
      <c r="I3" s="16">
        <v>10911</v>
      </c>
      <c r="J3" s="16">
        <v>7678</v>
      </c>
      <c r="K3" s="21">
        <v>31300</v>
      </c>
      <c r="L3" s="209">
        <f>SUM(B3:K3)</f>
        <v>281239</v>
      </c>
      <c r="O3" s="145"/>
      <c r="Q3" s="145"/>
    </row>
    <row r="4" spans="1:17" ht="19.5">
      <c r="A4" s="207">
        <v>2</v>
      </c>
      <c r="B4" s="11">
        <v>172486</v>
      </c>
      <c r="C4" s="12">
        <v>60291</v>
      </c>
      <c r="D4" s="12">
        <v>18163</v>
      </c>
      <c r="E4" s="12">
        <v>14071</v>
      </c>
      <c r="F4" s="12">
        <v>35466</v>
      </c>
      <c r="G4" s="12">
        <v>78714</v>
      </c>
      <c r="H4" s="12">
        <v>31725</v>
      </c>
      <c r="I4" s="12">
        <v>20280</v>
      </c>
      <c r="J4" s="12">
        <v>12448</v>
      </c>
      <c r="K4" s="22">
        <v>63738</v>
      </c>
      <c r="L4" s="210">
        <f>SUM(B4:K4)</f>
        <v>507382</v>
      </c>
      <c r="O4" s="145"/>
      <c r="Q4" s="145"/>
    </row>
    <row r="5" spans="1:17" ht="19.5">
      <c r="A5" s="207">
        <v>3</v>
      </c>
      <c r="B5" s="213">
        <v>87800</v>
      </c>
      <c r="C5" s="158">
        <v>23433</v>
      </c>
      <c r="D5" s="158">
        <v>12584</v>
      </c>
      <c r="E5" s="158">
        <v>7945</v>
      </c>
      <c r="F5" s="158">
        <v>13281</v>
      </c>
      <c r="G5" s="158">
        <v>38272</v>
      </c>
      <c r="H5" s="158">
        <v>29200</v>
      </c>
      <c r="I5" s="158">
        <v>5120</v>
      </c>
      <c r="J5" s="158">
        <v>7035</v>
      </c>
      <c r="K5" s="214">
        <v>20292</v>
      </c>
      <c r="L5" s="210">
        <f>SUM(B5:K5)</f>
        <v>244962</v>
      </c>
      <c r="O5" s="145"/>
      <c r="Q5" s="145"/>
    </row>
    <row r="6" spans="1:17" ht="19.5">
      <c r="A6" s="207">
        <v>4</v>
      </c>
      <c r="B6" s="213">
        <v>101076</v>
      </c>
      <c r="C6" s="158">
        <v>38225</v>
      </c>
      <c r="D6" s="158">
        <v>16817</v>
      </c>
      <c r="E6" s="158">
        <v>11067</v>
      </c>
      <c r="F6" s="158">
        <v>20093</v>
      </c>
      <c r="G6" s="158">
        <v>51861</v>
      </c>
      <c r="H6" s="158">
        <v>31850</v>
      </c>
      <c r="I6" s="158">
        <v>7545</v>
      </c>
      <c r="J6" s="158">
        <v>7480</v>
      </c>
      <c r="K6" s="214">
        <v>25653</v>
      </c>
      <c r="L6" s="210">
        <f>SUM(B6:K6)</f>
        <v>311667</v>
      </c>
      <c r="N6" s="145"/>
      <c r="O6" s="145"/>
      <c r="Q6" s="145"/>
    </row>
    <row r="7" spans="1:17" ht="19.5">
      <c r="A7" s="207">
        <v>5</v>
      </c>
      <c r="B7" s="11">
        <f>'5月'!F3</f>
        <v>98585</v>
      </c>
      <c r="C7" s="12">
        <f>'5月'!F4</f>
        <v>25474</v>
      </c>
      <c r="D7" s="12">
        <f>'5月'!F5</f>
        <v>18507</v>
      </c>
      <c r="E7" s="12">
        <f>'5月'!F6</f>
        <v>11531</v>
      </c>
      <c r="F7" s="12">
        <f>'5月'!F7</f>
        <v>16306</v>
      </c>
      <c r="G7" s="12">
        <f>'5月'!F8</f>
        <v>49610</v>
      </c>
      <c r="H7" s="12">
        <f>'5月'!F9</f>
        <v>41650</v>
      </c>
      <c r="I7" s="12">
        <f>'5月'!F10</f>
        <v>6363</v>
      </c>
      <c r="J7" s="12">
        <f>'5月'!F11</f>
        <v>6378</v>
      </c>
      <c r="K7" s="22">
        <f>'5月'!F12</f>
        <v>19209</v>
      </c>
      <c r="L7" s="210">
        <f>'5月'!F13</f>
        <v>293613</v>
      </c>
      <c r="M7" s="236"/>
      <c r="N7" s="145"/>
      <c r="O7" s="145"/>
      <c r="Q7" s="145"/>
    </row>
    <row r="8" spans="1:17" ht="19.5">
      <c r="A8" s="207">
        <v>6</v>
      </c>
      <c r="B8" s="11">
        <f>'6月'!F3</f>
        <v>115087</v>
      </c>
      <c r="C8" s="12">
        <f>'6月'!F4</f>
        <v>85399</v>
      </c>
      <c r="D8" s="12">
        <f>'6月'!F5</f>
        <v>15480</v>
      </c>
      <c r="E8" s="12">
        <f>'6月'!F6</f>
        <v>10573</v>
      </c>
      <c r="F8" s="12">
        <f>'6月'!F7</f>
        <v>16348</v>
      </c>
      <c r="G8" s="12">
        <f>'6月'!F8</f>
        <v>54156</v>
      </c>
      <c r="H8" s="12">
        <f>'6月'!F9</f>
        <v>42750</v>
      </c>
      <c r="I8" s="12">
        <f>'6月'!F10</f>
        <v>5646</v>
      </c>
      <c r="J8" s="12">
        <f>'6月'!F11</f>
        <v>8582</v>
      </c>
      <c r="K8" s="22">
        <f>'6月'!F12</f>
        <v>24428</v>
      </c>
      <c r="L8" s="210">
        <f>SUM(B8:K8)</f>
        <v>378449</v>
      </c>
      <c r="M8" s="236"/>
      <c r="N8" s="145"/>
      <c r="O8" s="145"/>
      <c r="Q8" s="145"/>
    </row>
    <row r="9" spans="1:17" ht="19.5">
      <c r="A9" s="207">
        <v>7</v>
      </c>
      <c r="B9" s="215">
        <f>'7月'!F3</f>
        <v>107117</v>
      </c>
      <c r="C9" s="159">
        <f>'7月'!F4</f>
        <v>445984</v>
      </c>
      <c r="D9" s="159">
        <f>'7月'!F5</f>
        <v>24599</v>
      </c>
      <c r="E9" s="160">
        <f>'7月'!F6</f>
        <v>15584</v>
      </c>
      <c r="F9" s="160">
        <f>'7月'!F7</f>
        <v>24886</v>
      </c>
      <c r="G9" s="160">
        <f>'7月'!F8</f>
        <v>82356</v>
      </c>
      <c r="H9" s="161">
        <f>'7月'!F9</f>
        <v>84400</v>
      </c>
      <c r="I9" s="161">
        <f>'7月'!F10</f>
        <v>11464</v>
      </c>
      <c r="J9" s="161">
        <f>'7月'!F11</f>
        <v>12354</v>
      </c>
      <c r="K9" s="216">
        <f>'7月'!F12</f>
        <v>49856</v>
      </c>
      <c r="L9" s="210">
        <f aca="true" t="shared" si="0" ref="L9:L14">SUM(B9:K9)</f>
        <v>858600</v>
      </c>
      <c r="M9" s="236"/>
      <c r="N9" s="145"/>
      <c r="O9" s="145"/>
      <c r="Q9" s="145"/>
    </row>
    <row r="10" spans="1:17" ht="19.5">
      <c r="A10" s="207">
        <v>8</v>
      </c>
      <c r="B10" s="217">
        <v>125288</v>
      </c>
      <c r="C10" s="162">
        <v>165936</v>
      </c>
      <c r="D10" s="162">
        <v>20817</v>
      </c>
      <c r="E10" s="162">
        <v>10997</v>
      </c>
      <c r="F10" s="162">
        <v>19592</v>
      </c>
      <c r="G10" s="162">
        <v>77856</v>
      </c>
      <c r="H10" s="162">
        <v>68500</v>
      </c>
      <c r="I10" s="162">
        <v>7291</v>
      </c>
      <c r="J10" s="162">
        <v>8997</v>
      </c>
      <c r="K10" s="218">
        <v>39180</v>
      </c>
      <c r="L10" s="210">
        <f t="shared" si="0"/>
        <v>544454</v>
      </c>
      <c r="N10" s="145"/>
      <c r="O10" s="145"/>
      <c r="Q10" s="145"/>
    </row>
    <row r="11" spans="1:17" ht="19.5">
      <c r="A11" s="207">
        <v>9</v>
      </c>
      <c r="B11" s="217">
        <v>132243</v>
      </c>
      <c r="C11" s="162">
        <v>27661</v>
      </c>
      <c r="D11" s="162">
        <v>14168</v>
      </c>
      <c r="E11" s="162">
        <v>8522</v>
      </c>
      <c r="F11" s="162">
        <v>13665</v>
      </c>
      <c r="G11" s="162">
        <v>49964</v>
      </c>
      <c r="H11" s="162">
        <v>25060</v>
      </c>
      <c r="I11" s="162">
        <v>5537</v>
      </c>
      <c r="J11" s="162">
        <v>5972</v>
      </c>
      <c r="K11" s="218">
        <v>22505</v>
      </c>
      <c r="L11" s="210">
        <f t="shared" si="0"/>
        <v>305297</v>
      </c>
      <c r="O11" s="145"/>
      <c r="Q11" s="145"/>
    </row>
    <row r="12" spans="1:17" ht="19.5">
      <c r="A12" s="207">
        <v>10</v>
      </c>
      <c r="B12" s="217">
        <f>'10月'!F3</f>
        <v>136310</v>
      </c>
      <c r="C12" s="162">
        <f>'10月'!F4</f>
        <v>34857</v>
      </c>
      <c r="D12" s="162">
        <f>'10月'!F5</f>
        <v>19382</v>
      </c>
      <c r="E12" s="162">
        <f>'10月'!F6</f>
        <v>12736</v>
      </c>
      <c r="F12" s="162">
        <f>'10月'!F7</f>
        <v>20097</v>
      </c>
      <c r="G12" s="162">
        <f>'10月'!F8</f>
        <v>49172</v>
      </c>
      <c r="H12" s="162">
        <f>'10月'!F9</f>
        <v>20330</v>
      </c>
      <c r="I12" s="162">
        <f>'10月'!F10</f>
        <v>6419</v>
      </c>
      <c r="J12" s="162">
        <f>'10月'!F11</f>
        <v>8546</v>
      </c>
      <c r="K12" s="218">
        <f>'10月'!F12</f>
        <v>25693</v>
      </c>
      <c r="L12" s="210">
        <f t="shared" si="0"/>
        <v>333542</v>
      </c>
      <c r="O12" s="145"/>
      <c r="Q12" s="145"/>
    </row>
    <row r="13" spans="1:17" ht="19.5">
      <c r="A13" s="207">
        <v>11</v>
      </c>
      <c r="B13" s="217">
        <f>'11月'!F3</f>
        <v>129446</v>
      </c>
      <c r="C13" s="162">
        <f>'11月'!F4</f>
        <v>33892</v>
      </c>
      <c r="D13" s="162">
        <f>'11月'!F5</f>
        <v>17311</v>
      </c>
      <c r="E13" s="162">
        <f>'11月'!F6</f>
        <v>11588</v>
      </c>
      <c r="F13" s="162">
        <f>'11月'!F7</f>
        <v>16042</v>
      </c>
      <c r="G13" s="162">
        <f>'11月'!F8</f>
        <v>40186</v>
      </c>
      <c r="H13" s="162">
        <f>'11月'!F9</f>
        <v>12843</v>
      </c>
      <c r="I13" s="162">
        <f>'11月'!F10</f>
        <v>5723</v>
      </c>
      <c r="J13" s="162">
        <f>'11月'!F11</f>
        <v>7035</v>
      </c>
      <c r="K13" s="218">
        <f>'11月'!F12</f>
        <v>21923</v>
      </c>
      <c r="L13" s="210">
        <f t="shared" si="0"/>
        <v>295989</v>
      </c>
      <c r="O13" s="145"/>
      <c r="Q13" s="145"/>
    </row>
    <row r="14" spans="1:17" ht="20.25" thickBot="1">
      <c r="A14" s="208">
        <v>12</v>
      </c>
      <c r="B14" s="219">
        <f>'12月'!F3</f>
        <v>128330</v>
      </c>
      <c r="C14" s="163">
        <f>'12月'!F4</f>
        <v>34292</v>
      </c>
      <c r="D14" s="163">
        <f>'12月'!F5</f>
        <v>13563</v>
      </c>
      <c r="E14" s="163">
        <f>'12月'!F6</f>
        <v>7401</v>
      </c>
      <c r="F14" s="163">
        <f>'12月'!F7</f>
        <v>14208</v>
      </c>
      <c r="G14" s="163">
        <f>'12月'!F8</f>
        <v>28799</v>
      </c>
      <c r="H14" s="163">
        <f>'12月'!F9</f>
        <v>10541</v>
      </c>
      <c r="I14" s="163">
        <f>'12月'!F10</f>
        <v>3924</v>
      </c>
      <c r="J14" s="163">
        <f>'12月'!F11</f>
        <v>7257</v>
      </c>
      <c r="K14" s="220">
        <f>'12月'!F12</f>
        <v>22070</v>
      </c>
      <c r="L14" s="211">
        <f t="shared" si="0"/>
        <v>270385</v>
      </c>
      <c r="O14" s="145"/>
      <c r="Q14" s="145"/>
    </row>
    <row r="15" spans="1:14" ht="20.25" thickBot="1">
      <c r="A15" s="164" t="s">
        <v>30</v>
      </c>
      <c r="B15" s="165">
        <f>SUM(B3:B14)</f>
        <v>1441801</v>
      </c>
      <c r="C15" s="165">
        <f>SUM(C3:C14)</f>
        <v>1006401</v>
      </c>
      <c r="D15" s="165">
        <f aca="true" t="shared" si="1" ref="D15:K15">SUM(D3:D14)</f>
        <v>206474</v>
      </c>
      <c r="E15" s="165">
        <f t="shared" si="1"/>
        <v>131088</v>
      </c>
      <c r="F15" s="165">
        <f t="shared" si="1"/>
        <v>228951</v>
      </c>
      <c r="G15" s="165">
        <f t="shared" si="1"/>
        <v>638983</v>
      </c>
      <c r="H15" s="165">
        <f t="shared" si="1"/>
        <v>410049</v>
      </c>
      <c r="I15" s="165">
        <f t="shared" si="1"/>
        <v>96223</v>
      </c>
      <c r="J15" s="165">
        <f t="shared" si="1"/>
        <v>99762</v>
      </c>
      <c r="K15" s="165">
        <f t="shared" si="1"/>
        <v>365847</v>
      </c>
      <c r="L15" s="169">
        <f>SUM(L3:L14)</f>
        <v>4625579</v>
      </c>
      <c r="M15" s="107"/>
      <c r="N15" s="145"/>
    </row>
    <row r="16" spans="1:12" ht="21">
      <c r="A16" s="28" t="s">
        <v>92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</row>
    <row r="17" spans="1:12" ht="180" customHeight="1">
      <c r="A17" s="245" t="s">
        <v>76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</row>
    <row r="18" spans="1:12" ht="26.25" thickBot="1">
      <c r="A18" s="7"/>
      <c r="B18" s="3"/>
      <c r="C18" s="3"/>
      <c r="D18" s="3"/>
      <c r="E18" s="3"/>
      <c r="F18" s="3"/>
      <c r="G18" s="3"/>
      <c r="H18" s="3"/>
      <c r="I18" s="3"/>
      <c r="J18" s="3"/>
      <c r="K18" s="2"/>
      <c r="L18" s="4"/>
    </row>
    <row r="19" spans="1:12" ht="26.25" thickBot="1">
      <c r="A19" s="181" t="s">
        <v>23</v>
      </c>
      <c r="B19" s="182" t="s">
        <v>31</v>
      </c>
      <c r="C19" s="183" t="s">
        <v>32</v>
      </c>
      <c r="G19" s="3"/>
      <c r="H19" s="3"/>
      <c r="I19" s="3"/>
      <c r="J19" s="3"/>
      <c r="K19" s="2"/>
      <c r="L19" s="4"/>
    </row>
    <row r="20" spans="1:12" ht="25.5">
      <c r="A20" s="26">
        <v>1</v>
      </c>
      <c r="B20" s="184">
        <v>157693</v>
      </c>
      <c r="C20" s="185">
        <v>123546</v>
      </c>
      <c r="E20" s="234"/>
      <c r="G20" s="3"/>
      <c r="H20" s="3"/>
      <c r="I20" s="3"/>
      <c r="J20" s="3"/>
      <c r="K20" s="2"/>
      <c r="L20" s="4"/>
    </row>
    <row r="21" spans="1:12" ht="25.5">
      <c r="A21" s="186">
        <v>2</v>
      </c>
      <c r="B21" s="187">
        <v>330486</v>
      </c>
      <c r="C21" s="188">
        <v>176896</v>
      </c>
      <c r="E21" s="234"/>
      <c r="G21" s="2"/>
      <c r="H21" s="2"/>
      <c r="I21" s="3"/>
      <c r="J21" s="3"/>
      <c r="K21" s="2"/>
      <c r="L21" s="4"/>
    </row>
    <row r="22" spans="1:5" ht="19.5">
      <c r="A22" s="186">
        <v>3</v>
      </c>
      <c r="B22" s="189">
        <v>116243</v>
      </c>
      <c r="C22" s="190">
        <v>128719</v>
      </c>
      <c r="E22" s="234"/>
    </row>
    <row r="23" spans="1:5" ht="19.5">
      <c r="A23" s="186">
        <v>4</v>
      </c>
      <c r="B23" s="189">
        <v>159923</v>
      </c>
      <c r="C23" s="190">
        <v>151744</v>
      </c>
      <c r="E23" s="234"/>
    </row>
    <row r="24" spans="1:11" ht="20.25">
      <c r="A24" s="186">
        <v>5</v>
      </c>
      <c r="B24" s="187">
        <v>145633</v>
      </c>
      <c r="C24" s="188">
        <v>147980</v>
      </c>
      <c r="E24" s="234"/>
      <c r="K24" s="235"/>
    </row>
    <row r="25" spans="1:5" ht="19.5">
      <c r="A25" s="186">
        <v>6</v>
      </c>
      <c r="B25" s="189">
        <f>'6月'!D13</f>
        <v>194998</v>
      </c>
      <c r="C25" s="190">
        <f>'6月'!E13</f>
        <v>183451</v>
      </c>
      <c r="E25" s="234"/>
    </row>
    <row r="26" spans="1:5" ht="19.5">
      <c r="A26" s="186">
        <v>7</v>
      </c>
      <c r="B26" s="189">
        <f>'7月'!D13</f>
        <v>418213</v>
      </c>
      <c r="C26" s="190">
        <f>'7月'!E13</f>
        <v>440387</v>
      </c>
      <c r="E26" s="234"/>
    </row>
    <row r="27" spans="1:5" ht="19.5">
      <c r="A27" s="186">
        <v>8</v>
      </c>
      <c r="B27" s="189">
        <v>227296</v>
      </c>
      <c r="C27" s="190">
        <v>317158</v>
      </c>
      <c r="E27" s="234"/>
    </row>
    <row r="28" spans="1:5" ht="19.5">
      <c r="A28" s="186">
        <v>9</v>
      </c>
      <c r="B28" s="189">
        <v>132222</v>
      </c>
      <c r="C28" s="190">
        <v>173075</v>
      </c>
      <c r="E28" s="234"/>
    </row>
    <row r="29" spans="1:5" ht="19.5">
      <c r="A29" s="186">
        <v>10</v>
      </c>
      <c r="B29" s="189">
        <f>'10月'!D13</f>
        <v>155728</v>
      </c>
      <c r="C29" s="190">
        <f>'10月'!E13</f>
        <v>177814</v>
      </c>
      <c r="E29" s="234"/>
    </row>
    <row r="30" spans="1:5" ht="19.5">
      <c r="A30" s="186">
        <v>11</v>
      </c>
      <c r="B30" s="189">
        <f>'11月'!D13</f>
        <v>130995</v>
      </c>
      <c r="C30" s="190">
        <f>'11月'!E13</f>
        <v>164994</v>
      </c>
      <c r="E30" s="234"/>
    </row>
    <row r="31" spans="1:5" ht="20.25" thickBot="1">
      <c r="A31" s="191">
        <v>12</v>
      </c>
      <c r="B31" s="192">
        <f>'12月'!D13</f>
        <v>109954</v>
      </c>
      <c r="C31" s="193">
        <f>'12月'!E13</f>
        <v>160431</v>
      </c>
      <c r="E31" s="234"/>
    </row>
    <row r="32" spans="1:5" ht="19.5">
      <c r="A32" s="237" t="s">
        <v>65</v>
      </c>
      <c r="B32" s="238">
        <f>SUM(B20:B31)</f>
        <v>2279384</v>
      </c>
      <c r="C32" s="239">
        <f>SUM(C20:C31)</f>
        <v>2346195</v>
      </c>
      <c r="E32" s="234"/>
    </row>
    <row r="33" spans="1:6" ht="16.5">
      <c r="A33" s="240" t="s">
        <v>91</v>
      </c>
      <c r="B33" s="248">
        <f>B32+C32</f>
        <v>4625579</v>
      </c>
      <c r="C33" s="249"/>
      <c r="F33" s="234"/>
    </row>
    <row r="34" spans="2:3" ht="16.5">
      <c r="B34" s="246"/>
      <c r="C34" s="247"/>
    </row>
  </sheetData>
  <sheetProtection/>
  <mergeCells count="4">
    <mergeCell ref="A1:L1"/>
    <mergeCell ref="A17:L17"/>
    <mergeCell ref="B34:C34"/>
    <mergeCell ref="B33:C33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zoomScale="75" zoomScaleNormal="75" zoomScalePageLayoutView="0" workbookViewId="0" topLeftCell="A1">
      <selection activeCell="G12" sqref="G12"/>
    </sheetView>
  </sheetViews>
  <sheetFormatPr defaultColWidth="28.75390625" defaultRowHeight="16.5"/>
  <cols>
    <col min="1" max="1" width="28.75390625" style="0" customWidth="1"/>
    <col min="2" max="3" width="16.00390625" style="0" bestFit="1" customWidth="1"/>
    <col min="4" max="4" width="13.125" style="0" bestFit="1" customWidth="1"/>
    <col min="5" max="5" width="16.00390625" style="0" bestFit="1" customWidth="1"/>
    <col min="6" max="6" width="13.125" style="0" bestFit="1" customWidth="1"/>
    <col min="7" max="7" width="22.875" style="0" bestFit="1" customWidth="1"/>
  </cols>
  <sheetData>
    <row r="1" spans="1:7" ht="21.75" thickBot="1">
      <c r="A1" s="256" t="s">
        <v>85</v>
      </c>
      <c r="B1" s="257"/>
      <c r="C1" s="257"/>
      <c r="D1" s="257"/>
      <c r="E1" s="257"/>
      <c r="F1" s="257"/>
      <c r="G1" s="258"/>
    </row>
    <row r="2" spans="1:7" ht="39.75" thickBot="1">
      <c r="A2" s="41" t="s">
        <v>52</v>
      </c>
      <c r="B2" s="42" t="s">
        <v>34</v>
      </c>
      <c r="C2" s="43" t="s">
        <v>35</v>
      </c>
      <c r="D2" s="43" t="s">
        <v>36</v>
      </c>
      <c r="E2" s="43" t="s">
        <v>37</v>
      </c>
      <c r="F2" s="82" t="s">
        <v>38</v>
      </c>
      <c r="G2" s="83" t="s">
        <v>51</v>
      </c>
    </row>
    <row r="3" spans="1:9" ht="21.75" thickBot="1">
      <c r="A3" s="123" t="s">
        <v>53</v>
      </c>
      <c r="B3" s="124" t="s">
        <v>54</v>
      </c>
      <c r="C3" s="125">
        <v>132243</v>
      </c>
      <c r="D3" s="125">
        <v>49017</v>
      </c>
      <c r="E3" s="125">
        <v>83226</v>
      </c>
      <c r="F3" s="126">
        <f>SUM(D3:E3)</f>
        <v>132243</v>
      </c>
      <c r="G3" s="136" t="s">
        <v>54</v>
      </c>
      <c r="I3" s="36"/>
    </row>
    <row r="4" spans="1:9" ht="21.75" thickBot="1">
      <c r="A4" s="128" t="s">
        <v>55</v>
      </c>
      <c r="B4" s="129" t="s">
        <v>54</v>
      </c>
      <c r="C4" s="130">
        <v>27661</v>
      </c>
      <c r="D4" s="130">
        <v>11599</v>
      </c>
      <c r="E4" s="130">
        <v>16062</v>
      </c>
      <c r="F4" s="126">
        <f aca="true" t="shared" si="0" ref="F4:F12">SUM(D4:E4)</f>
        <v>27661</v>
      </c>
      <c r="G4" s="137" t="s">
        <v>54</v>
      </c>
      <c r="I4" s="36"/>
    </row>
    <row r="5" spans="1:9" ht="21.75" thickBot="1">
      <c r="A5" s="128" t="s">
        <v>56</v>
      </c>
      <c r="B5" s="129">
        <v>13362</v>
      </c>
      <c r="C5" s="130">
        <v>806</v>
      </c>
      <c r="D5" s="130">
        <v>7059</v>
      </c>
      <c r="E5" s="130">
        <v>7109</v>
      </c>
      <c r="F5" s="126">
        <f t="shared" si="0"/>
        <v>14168</v>
      </c>
      <c r="G5" s="137">
        <f>B5*400</f>
        <v>5344800</v>
      </c>
      <c r="H5" s="36"/>
      <c r="I5" s="36"/>
    </row>
    <row r="6" spans="1:9" ht="21.75" thickBot="1">
      <c r="A6" s="128" t="s">
        <v>57</v>
      </c>
      <c r="B6" s="129">
        <v>3856</v>
      </c>
      <c r="C6" s="130">
        <v>4666</v>
      </c>
      <c r="D6" s="130">
        <v>3671</v>
      </c>
      <c r="E6" s="130">
        <v>4851</v>
      </c>
      <c r="F6" s="126">
        <f t="shared" si="0"/>
        <v>8522</v>
      </c>
      <c r="G6" s="138">
        <f>B6*150</f>
        <v>578400</v>
      </c>
      <c r="H6" s="36"/>
      <c r="I6" s="36"/>
    </row>
    <row r="7" spans="1:9" ht="21.75" thickBot="1">
      <c r="A7" s="134" t="s">
        <v>58</v>
      </c>
      <c r="B7" s="129">
        <v>10542</v>
      </c>
      <c r="C7" s="130">
        <v>3123</v>
      </c>
      <c r="D7" s="130">
        <v>7069</v>
      </c>
      <c r="E7" s="130">
        <v>6596</v>
      </c>
      <c r="F7" s="126">
        <f t="shared" si="0"/>
        <v>13665</v>
      </c>
      <c r="G7" s="137">
        <v>2934878</v>
      </c>
      <c r="H7" s="36"/>
      <c r="I7" s="36"/>
    </row>
    <row r="8" spans="1:9" ht="21.75" thickBot="1">
      <c r="A8" s="134" t="s">
        <v>59</v>
      </c>
      <c r="B8" s="129" t="s">
        <v>54</v>
      </c>
      <c r="C8" s="130">
        <v>49964</v>
      </c>
      <c r="D8" s="130">
        <v>27054</v>
      </c>
      <c r="E8" s="130">
        <v>22910</v>
      </c>
      <c r="F8" s="126">
        <f t="shared" si="0"/>
        <v>49964</v>
      </c>
      <c r="G8" s="137" t="s">
        <v>54</v>
      </c>
      <c r="I8" s="36"/>
    </row>
    <row r="9" spans="1:9" ht="21.75" thickBot="1">
      <c r="A9" s="134" t="s">
        <v>60</v>
      </c>
      <c r="B9" s="129">
        <v>3560</v>
      </c>
      <c r="C9" s="130">
        <v>21500</v>
      </c>
      <c r="D9" s="130">
        <v>10150</v>
      </c>
      <c r="E9" s="130">
        <v>14910</v>
      </c>
      <c r="F9" s="126">
        <v>25060</v>
      </c>
      <c r="G9" s="137">
        <v>489500</v>
      </c>
      <c r="H9" s="36"/>
      <c r="I9" s="36"/>
    </row>
    <row r="10" spans="1:9" ht="21.75" thickBot="1">
      <c r="A10" s="89" t="s">
        <v>61</v>
      </c>
      <c r="B10" s="90">
        <v>5260</v>
      </c>
      <c r="C10" s="91">
        <v>277</v>
      </c>
      <c r="D10" s="91">
        <v>2874</v>
      </c>
      <c r="E10" s="91">
        <v>2663</v>
      </c>
      <c r="F10" s="126">
        <f t="shared" si="0"/>
        <v>5537</v>
      </c>
      <c r="G10" s="140">
        <v>192550</v>
      </c>
      <c r="H10" s="36"/>
      <c r="I10" s="36"/>
    </row>
    <row r="11" spans="1:9" ht="21">
      <c r="A11" s="89" t="s">
        <v>62</v>
      </c>
      <c r="B11" s="90" t="s">
        <v>54</v>
      </c>
      <c r="C11" s="91">
        <v>5972</v>
      </c>
      <c r="D11" s="91">
        <v>2914</v>
      </c>
      <c r="E11" s="98">
        <v>3058</v>
      </c>
      <c r="F11" s="126">
        <f t="shared" si="0"/>
        <v>5972</v>
      </c>
      <c r="G11" s="137" t="s">
        <v>54</v>
      </c>
      <c r="I11" s="36"/>
    </row>
    <row r="12" spans="1:9" ht="21.75" thickBot="1">
      <c r="A12" s="100" t="s">
        <v>63</v>
      </c>
      <c r="B12" s="147">
        <v>21589</v>
      </c>
      <c r="C12" s="148">
        <v>916</v>
      </c>
      <c r="D12" s="148">
        <v>10815</v>
      </c>
      <c r="E12" s="148">
        <v>11690</v>
      </c>
      <c r="F12" s="149">
        <f t="shared" si="0"/>
        <v>22505</v>
      </c>
      <c r="G12" s="151">
        <f>B12*200</f>
        <v>4317800</v>
      </c>
      <c r="H12" s="36"/>
      <c r="I12" s="36"/>
    </row>
    <row r="13" spans="1:7" ht="21.75" thickBot="1">
      <c r="A13" s="81" t="s">
        <v>64</v>
      </c>
      <c r="B13" s="105">
        <f>SUM(B3:B12)</f>
        <v>58169</v>
      </c>
      <c r="C13" s="105">
        <f>SUM(C3:C12)</f>
        <v>247128</v>
      </c>
      <c r="D13" s="105">
        <f>SUM(D3:D12)</f>
        <v>132222</v>
      </c>
      <c r="E13" s="105">
        <f>SUM(E3:E12)</f>
        <v>173075</v>
      </c>
      <c r="F13" s="105">
        <f>SUM(F3:F12)</f>
        <v>305297</v>
      </c>
      <c r="G13" s="150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="80" zoomScaleNormal="80" zoomScalePageLayoutView="0" workbookViewId="0" topLeftCell="A1">
      <selection activeCell="F6" sqref="F6"/>
    </sheetView>
  </sheetViews>
  <sheetFormatPr defaultColWidth="28.75390625" defaultRowHeight="16.5"/>
  <cols>
    <col min="1" max="1" width="28.75390625" style="0" customWidth="1"/>
    <col min="2" max="3" width="16.00390625" style="0" bestFit="1" customWidth="1"/>
    <col min="4" max="4" width="13.125" style="0" bestFit="1" customWidth="1"/>
    <col min="5" max="5" width="16.00390625" style="0" bestFit="1" customWidth="1"/>
    <col min="6" max="6" width="13.125" style="0" bestFit="1" customWidth="1"/>
    <col min="7" max="7" width="22.875" style="0" bestFit="1" customWidth="1"/>
  </cols>
  <sheetData>
    <row r="1" spans="1:7" ht="21.75" thickBot="1">
      <c r="A1" s="256" t="s">
        <v>84</v>
      </c>
      <c r="B1" s="257"/>
      <c r="C1" s="257"/>
      <c r="D1" s="257"/>
      <c r="E1" s="257"/>
      <c r="F1" s="257"/>
      <c r="G1" s="258"/>
    </row>
    <row r="2" spans="1:7" ht="39.75" thickBot="1">
      <c r="A2" s="41" t="s">
        <v>52</v>
      </c>
      <c r="B2" s="42" t="s">
        <v>34</v>
      </c>
      <c r="C2" s="43" t="s">
        <v>35</v>
      </c>
      <c r="D2" s="43" t="s">
        <v>36</v>
      </c>
      <c r="E2" s="43" t="s">
        <v>37</v>
      </c>
      <c r="F2" s="82" t="s">
        <v>38</v>
      </c>
      <c r="G2" s="83" t="s">
        <v>51</v>
      </c>
    </row>
    <row r="3" spans="1:9" ht="21">
      <c r="A3" s="123" t="s">
        <v>53</v>
      </c>
      <c r="B3" s="124" t="s">
        <v>54</v>
      </c>
      <c r="C3" s="125">
        <v>136310</v>
      </c>
      <c r="D3" s="125">
        <v>53938</v>
      </c>
      <c r="E3" s="125">
        <v>82372</v>
      </c>
      <c r="F3" s="126">
        <f aca="true" t="shared" si="0" ref="F3:F8">D3+E3</f>
        <v>136310</v>
      </c>
      <c r="G3" s="136" t="s">
        <v>54</v>
      </c>
      <c r="I3" s="36"/>
    </row>
    <row r="4" spans="1:9" ht="21">
      <c r="A4" s="128" t="s">
        <v>55</v>
      </c>
      <c r="B4" s="129" t="s">
        <v>54</v>
      </c>
      <c r="C4" s="130">
        <v>34857</v>
      </c>
      <c r="D4" s="130">
        <v>17235</v>
      </c>
      <c r="E4" s="130">
        <v>17622</v>
      </c>
      <c r="F4" s="131">
        <f t="shared" si="0"/>
        <v>34857</v>
      </c>
      <c r="G4" s="137" t="s">
        <v>54</v>
      </c>
      <c r="I4" s="36"/>
    </row>
    <row r="5" spans="1:9" ht="21">
      <c r="A5" s="128" t="s">
        <v>56</v>
      </c>
      <c r="B5" s="129">
        <v>19316</v>
      </c>
      <c r="C5" s="130">
        <v>66</v>
      </c>
      <c r="D5" s="130">
        <v>9340</v>
      </c>
      <c r="E5" s="130">
        <v>10042</v>
      </c>
      <c r="F5" s="131">
        <f t="shared" si="0"/>
        <v>19382</v>
      </c>
      <c r="G5" s="137">
        <f>B5*400</f>
        <v>7726400</v>
      </c>
      <c r="I5" s="36"/>
    </row>
    <row r="6" spans="1:9" ht="21">
      <c r="A6" s="128" t="s">
        <v>57</v>
      </c>
      <c r="B6" s="233">
        <v>6139</v>
      </c>
      <c r="C6" s="130">
        <f>4470+2127</f>
        <v>6597</v>
      </c>
      <c r="D6" s="130">
        <v>4805</v>
      </c>
      <c r="E6" s="130">
        <v>7931</v>
      </c>
      <c r="F6" s="131">
        <f t="shared" si="0"/>
        <v>12736</v>
      </c>
      <c r="G6" s="138">
        <f>B6*150</f>
        <v>920850</v>
      </c>
      <c r="H6" s="36"/>
      <c r="I6" s="36"/>
    </row>
    <row r="7" spans="1:9" ht="21">
      <c r="A7" s="134" t="s">
        <v>58</v>
      </c>
      <c r="B7" s="129">
        <v>14881</v>
      </c>
      <c r="C7" s="130">
        <v>5216</v>
      </c>
      <c r="D7" s="130">
        <v>10223</v>
      </c>
      <c r="E7" s="130">
        <v>9874</v>
      </c>
      <c r="F7" s="131">
        <f t="shared" si="0"/>
        <v>20097</v>
      </c>
      <c r="G7" s="137">
        <v>4179452</v>
      </c>
      <c r="I7" s="36"/>
    </row>
    <row r="8" spans="1:9" ht="21">
      <c r="A8" s="134" t="s">
        <v>59</v>
      </c>
      <c r="B8" s="129" t="s">
        <v>54</v>
      </c>
      <c r="C8" s="130">
        <v>49712</v>
      </c>
      <c r="D8" s="130">
        <v>27622</v>
      </c>
      <c r="E8" s="130">
        <v>21550</v>
      </c>
      <c r="F8" s="131">
        <f t="shared" si="0"/>
        <v>49172</v>
      </c>
      <c r="G8" s="137" t="s">
        <v>54</v>
      </c>
      <c r="I8" s="36"/>
    </row>
    <row r="9" spans="1:9" ht="21">
      <c r="A9" s="134" t="s">
        <v>60</v>
      </c>
      <c r="B9" s="129">
        <v>3850</v>
      </c>
      <c r="C9" s="130">
        <v>16480</v>
      </c>
      <c r="D9" s="130">
        <v>10770</v>
      </c>
      <c r="E9" s="130">
        <v>9560</v>
      </c>
      <c r="F9" s="131">
        <f>D9+E9</f>
        <v>20330</v>
      </c>
      <c r="G9" s="139">
        <v>462000</v>
      </c>
      <c r="H9" s="36"/>
      <c r="I9" s="36"/>
    </row>
    <row r="10" spans="1:9" ht="21">
      <c r="A10" s="89" t="s">
        <v>61</v>
      </c>
      <c r="B10" s="90">
        <v>6098</v>
      </c>
      <c r="C10" s="91">
        <v>321</v>
      </c>
      <c r="D10" s="91">
        <v>4282</v>
      </c>
      <c r="E10" s="91">
        <v>2137</v>
      </c>
      <c r="F10" s="131">
        <f>D10+E10</f>
        <v>6419</v>
      </c>
      <c r="G10" s="140">
        <v>271070</v>
      </c>
      <c r="I10" s="36"/>
    </row>
    <row r="11" spans="1:7" ht="21">
      <c r="A11" s="89" t="s">
        <v>62</v>
      </c>
      <c r="B11" s="90" t="s">
        <v>54</v>
      </c>
      <c r="C11" s="91">
        <v>8546</v>
      </c>
      <c r="D11" s="91">
        <v>3763</v>
      </c>
      <c r="E11" s="91">
        <v>4783</v>
      </c>
      <c r="F11" s="131">
        <f>D11+E11</f>
        <v>8546</v>
      </c>
      <c r="G11" s="137" t="s">
        <v>54</v>
      </c>
    </row>
    <row r="12" spans="1:7" ht="21.75" thickBot="1">
      <c r="A12" s="100" t="s">
        <v>63</v>
      </c>
      <c r="B12" s="147">
        <v>24782</v>
      </c>
      <c r="C12" s="148">
        <v>911</v>
      </c>
      <c r="D12" s="148">
        <v>13750</v>
      </c>
      <c r="E12" s="148">
        <v>11943</v>
      </c>
      <c r="F12" s="149">
        <f>D12+E12</f>
        <v>25693</v>
      </c>
      <c r="G12" s="151">
        <f>B12*200</f>
        <v>4956400</v>
      </c>
    </row>
    <row r="13" spans="1:9" ht="21.75" thickBot="1">
      <c r="A13" s="81" t="s">
        <v>64</v>
      </c>
      <c r="B13" s="105">
        <f aca="true" t="shared" si="1" ref="B13:G13">SUM(B3:B12)</f>
        <v>75066</v>
      </c>
      <c r="C13" s="105">
        <f t="shared" si="1"/>
        <v>259016</v>
      </c>
      <c r="D13" s="105">
        <f t="shared" si="1"/>
        <v>155728</v>
      </c>
      <c r="E13" s="105">
        <f t="shared" si="1"/>
        <v>177814</v>
      </c>
      <c r="F13" s="105">
        <f t="shared" si="1"/>
        <v>333542</v>
      </c>
      <c r="G13" s="105">
        <f t="shared" si="1"/>
        <v>18516172</v>
      </c>
      <c r="I13" s="36"/>
    </row>
    <row r="15" spans="2:3" ht="16.5">
      <c r="B15" s="36"/>
      <c r="C15" s="36"/>
    </row>
    <row r="16" spans="3:5" ht="16.5">
      <c r="C16" s="24"/>
      <c r="E16" s="24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zoomScale="75" zoomScaleNormal="75" zoomScalePageLayoutView="0" workbookViewId="0" topLeftCell="A1">
      <selection activeCell="G5" sqref="G5"/>
    </sheetView>
  </sheetViews>
  <sheetFormatPr defaultColWidth="28.75390625" defaultRowHeight="16.5"/>
  <cols>
    <col min="1" max="1" width="28.75390625" style="0" customWidth="1"/>
    <col min="2" max="3" width="16.00390625" style="0" bestFit="1" customWidth="1"/>
    <col min="4" max="4" width="13.125" style="0" bestFit="1" customWidth="1"/>
    <col min="5" max="5" width="16.00390625" style="0" bestFit="1" customWidth="1"/>
    <col min="6" max="6" width="13.125" style="0" bestFit="1" customWidth="1"/>
    <col min="7" max="7" width="22.875" style="0" bestFit="1" customWidth="1"/>
  </cols>
  <sheetData>
    <row r="1" spans="1:7" ht="21.75" thickBot="1">
      <c r="A1" s="256" t="s">
        <v>83</v>
      </c>
      <c r="B1" s="257"/>
      <c r="C1" s="257"/>
      <c r="D1" s="257"/>
      <c r="E1" s="257"/>
      <c r="F1" s="257"/>
      <c r="G1" s="258"/>
    </row>
    <row r="2" spans="1:7" ht="39.75" thickBot="1">
      <c r="A2" s="41" t="s">
        <v>52</v>
      </c>
      <c r="B2" s="42" t="s">
        <v>34</v>
      </c>
      <c r="C2" s="43" t="s">
        <v>35</v>
      </c>
      <c r="D2" s="43" t="s">
        <v>36</v>
      </c>
      <c r="E2" s="43" t="s">
        <v>37</v>
      </c>
      <c r="F2" s="82" t="s">
        <v>38</v>
      </c>
      <c r="G2" s="83" t="s">
        <v>51</v>
      </c>
    </row>
    <row r="3" spans="1:7" ht="21">
      <c r="A3" s="123" t="s">
        <v>53</v>
      </c>
      <c r="B3" s="124" t="s">
        <v>54</v>
      </c>
      <c r="C3" s="125">
        <v>129446</v>
      </c>
      <c r="D3" s="125">
        <v>55497</v>
      </c>
      <c r="E3" s="125">
        <v>73949</v>
      </c>
      <c r="F3" s="126">
        <f>SUM(D3:E3)</f>
        <v>129446</v>
      </c>
      <c r="G3" s="136" t="s">
        <v>54</v>
      </c>
    </row>
    <row r="4" spans="1:7" ht="21">
      <c r="A4" s="128" t="s">
        <v>55</v>
      </c>
      <c r="B4" s="129" t="s">
        <v>54</v>
      </c>
      <c r="C4" s="130">
        <v>33892</v>
      </c>
      <c r="D4" s="130">
        <v>14301</v>
      </c>
      <c r="E4" s="130">
        <v>19591</v>
      </c>
      <c r="F4" s="131">
        <f>SUM(D4:E4)</f>
        <v>33892</v>
      </c>
      <c r="G4" s="137" t="s">
        <v>54</v>
      </c>
    </row>
    <row r="5" spans="1:7" ht="21">
      <c r="A5" s="128" t="s">
        <v>56</v>
      </c>
      <c r="B5" s="129">
        <v>17243</v>
      </c>
      <c r="C5" s="130">
        <v>68</v>
      </c>
      <c r="D5" s="130">
        <v>7992</v>
      </c>
      <c r="E5" s="130">
        <v>9319</v>
      </c>
      <c r="F5" s="131">
        <f>SUM(D5:E5)</f>
        <v>17311</v>
      </c>
      <c r="G5" s="137">
        <f>B5*400</f>
        <v>6897200</v>
      </c>
    </row>
    <row r="6" spans="1:9" ht="21">
      <c r="A6" s="128" t="s">
        <v>57</v>
      </c>
      <c r="B6" s="129">
        <v>4823</v>
      </c>
      <c r="C6" s="130">
        <v>6765</v>
      </c>
      <c r="D6" s="130">
        <v>4125</v>
      </c>
      <c r="E6" s="130">
        <v>7463</v>
      </c>
      <c r="F6" s="131">
        <f aca="true" t="shared" si="0" ref="F6:F11">SUM(D6:E6)</f>
        <v>11588</v>
      </c>
      <c r="G6" s="138">
        <f>B6*150</f>
        <v>723450</v>
      </c>
      <c r="I6" s="36"/>
    </row>
    <row r="7" spans="1:9" ht="21">
      <c r="A7" s="134" t="s">
        <v>70</v>
      </c>
      <c r="B7" s="129">
        <v>11791</v>
      </c>
      <c r="C7" s="130">
        <v>4251</v>
      </c>
      <c r="D7" s="130">
        <v>6274</v>
      </c>
      <c r="E7" s="130">
        <v>9768</v>
      </c>
      <c r="F7" s="131">
        <f t="shared" si="0"/>
        <v>16042</v>
      </c>
      <c r="G7" s="137">
        <v>2996318</v>
      </c>
      <c r="I7" s="36"/>
    </row>
    <row r="8" spans="1:7" ht="21">
      <c r="A8" s="134" t="s">
        <v>59</v>
      </c>
      <c r="B8" s="129" t="s">
        <v>54</v>
      </c>
      <c r="C8" s="130">
        <v>40186</v>
      </c>
      <c r="D8" s="130">
        <v>21560</v>
      </c>
      <c r="E8" s="130">
        <v>18626</v>
      </c>
      <c r="F8" s="131">
        <f t="shared" si="0"/>
        <v>40186</v>
      </c>
      <c r="G8" s="137" t="s">
        <v>54</v>
      </c>
    </row>
    <row r="9" spans="1:7" ht="21">
      <c r="A9" s="134" t="s">
        <v>71</v>
      </c>
      <c r="B9" s="129">
        <v>2523</v>
      </c>
      <c r="C9" s="130">
        <v>10320</v>
      </c>
      <c r="D9" s="130">
        <v>7562</v>
      </c>
      <c r="E9" s="130">
        <v>5281</v>
      </c>
      <c r="F9" s="131">
        <f t="shared" si="0"/>
        <v>12843</v>
      </c>
      <c r="G9" s="139">
        <v>277530</v>
      </c>
    </row>
    <row r="10" spans="1:7" ht="21">
      <c r="A10" s="89" t="s">
        <v>61</v>
      </c>
      <c r="B10" s="90">
        <v>5437</v>
      </c>
      <c r="C10" s="91">
        <v>286</v>
      </c>
      <c r="D10" s="91">
        <v>2788</v>
      </c>
      <c r="E10" s="91">
        <v>2935</v>
      </c>
      <c r="F10" s="131">
        <f t="shared" si="0"/>
        <v>5723</v>
      </c>
      <c r="G10" s="140">
        <v>222480</v>
      </c>
    </row>
    <row r="11" spans="1:7" ht="21">
      <c r="A11" s="89" t="s">
        <v>62</v>
      </c>
      <c r="B11" s="90" t="s">
        <v>54</v>
      </c>
      <c r="C11" s="91">
        <v>7035</v>
      </c>
      <c r="D11" s="91">
        <v>2557</v>
      </c>
      <c r="E11" s="91">
        <v>4478</v>
      </c>
      <c r="F11" s="131">
        <f t="shared" si="0"/>
        <v>7035</v>
      </c>
      <c r="G11" s="137" t="s">
        <v>54</v>
      </c>
    </row>
    <row r="12" spans="1:7" ht="21.75" thickBot="1">
      <c r="A12" s="100" t="s">
        <v>63</v>
      </c>
      <c r="B12" s="147">
        <v>20511</v>
      </c>
      <c r="C12" s="148">
        <v>1412</v>
      </c>
      <c r="D12" s="148">
        <v>8339</v>
      </c>
      <c r="E12" s="148">
        <v>13584</v>
      </c>
      <c r="F12" s="131">
        <f>SUM(D12:E12)</f>
        <v>21923</v>
      </c>
      <c r="G12" s="151">
        <f>B12*200</f>
        <v>4102200</v>
      </c>
    </row>
    <row r="13" spans="1:10" ht="21.75" thickBot="1">
      <c r="A13" s="81" t="s">
        <v>64</v>
      </c>
      <c r="B13" s="105">
        <f aca="true" t="shared" si="1" ref="B13:G13">SUM(B3:B12)</f>
        <v>62328</v>
      </c>
      <c r="C13" s="105">
        <f t="shared" si="1"/>
        <v>233661</v>
      </c>
      <c r="D13" s="105">
        <f t="shared" si="1"/>
        <v>130995</v>
      </c>
      <c r="E13" s="105">
        <f t="shared" si="1"/>
        <v>164994</v>
      </c>
      <c r="F13" s="105">
        <f>SUM(F3:F12)</f>
        <v>295989</v>
      </c>
      <c r="G13" s="106">
        <f t="shared" si="1"/>
        <v>15219178</v>
      </c>
      <c r="I13" s="36"/>
      <c r="J13" s="36"/>
    </row>
    <row r="16" ht="16.5">
      <c r="C16" s="36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zoomScale="75" zoomScaleNormal="75" zoomScalePageLayoutView="0" workbookViewId="0" topLeftCell="A1">
      <selection activeCell="I18" sqref="I18"/>
    </sheetView>
  </sheetViews>
  <sheetFormatPr defaultColWidth="83.875" defaultRowHeight="16.5"/>
  <cols>
    <col min="1" max="1" width="29.25390625" style="0" bestFit="1" customWidth="1"/>
    <col min="2" max="3" width="16.00390625" style="0" bestFit="1" customWidth="1"/>
    <col min="4" max="4" width="13.125" style="0" bestFit="1" customWidth="1"/>
    <col min="5" max="5" width="16.00390625" style="0" bestFit="1" customWidth="1"/>
    <col min="6" max="6" width="13.125" style="0" bestFit="1" customWidth="1"/>
    <col min="7" max="7" width="21.875" style="0" bestFit="1" customWidth="1"/>
    <col min="8" max="8" width="27.00390625" style="0" customWidth="1"/>
    <col min="9" max="9" width="19.875" style="0" customWidth="1"/>
  </cols>
  <sheetData>
    <row r="1" spans="1:7" ht="21.75" thickBot="1">
      <c r="A1" s="256" t="s">
        <v>82</v>
      </c>
      <c r="B1" s="257"/>
      <c r="C1" s="257"/>
      <c r="D1" s="257"/>
      <c r="E1" s="257"/>
      <c r="F1" s="257"/>
      <c r="G1" s="258"/>
    </row>
    <row r="2" spans="1:7" ht="39.75" thickBot="1">
      <c r="A2" s="41" t="s">
        <v>52</v>
      </c>
      <c r="B2" s="42" t="s">
        <v>34</v>
      </c>
      <c r="C2" s="43" t="s">
        <v>35</v>
      </c>
      <c r="D2" s="43" t="s">
        <v>36</v>
      </c>
      <c r="E2" s="43" t="s">
        <v>37</v>
      </c>
      <c r="F2" s="82" t="s">
        <v>38</v>
      </c>
      <c r="G2" s="83" t="s">
        <v>51</v>
      </c>
    </row>
    <row r="3" spans="1:9" ht="21">
      <c r="A3" s="123" t="s">
        <v>53</v>
      </c>
      <c r="B3" s="124" t="s">
        <v>54</v>
      </c>
      <c r="C3" s="125">
        <v>128330</v>
      </c>
      <c r="D3" s="125">
        <v>46775</v>
      </c>
      <c r="E3" s="125">
        <v>81555</v>
      </c>
      <c r="F3" s="126">
        <f>SUM(D3:E3)</f>
        <v>128330</v>
      </c>
      <c r="G3" s="136" t="s">
        <v>54</v>
      </c>
      <c r="H3" s="36"/>
      <c r="I3" s="36"/>
    </row>
    <row r="4" spans="1:9" ht="21">
      <c r="A4" s="128" t="s">
        <v>55</v>
      </c>
      <c r="B4" s="129" t="s">
        <v>54</v>
      </c>
      <c r="C4" s="130">
        <v>34292</v>
      </c>
      <c r="D4" s="130">
        <v>14472</v>
      </c>
      <c r="E4" s="130">
        <v>19820</v>
      </c>
      <c r="F4" s="131">
        <f>SUM(D4:E4)</f>
        <v>34292</v>
      </c>
      <c r="G4" s="137" t="s">
        <v>54</v>
      </c>
      <c r="H4" s="36"/>
      <c r="I4" s="36"/>
    </row>
    <row r="5" spans="1:9" ht="21">
      <c r="A5" s="128" t="s">
        <v>72</v>
      </c>
      <c r="B5" s="129">
        <v>13484</v>
      </c>
      <c r="C5" s="130">
        <v>79</v>
      </c>
      <c r="D5" s="131">
        <v>6329</v>
      </c>
      <c r="E5" s="130">
        <v>7234</v>
      </c>
      <c r="F5" s="131">
        <v>13563</v>
      </c>
      <c r="G5" s="137">
        <f>B5*400</f>
        <v>5393600</v>
      </c>
      <c r="H5" s="36"/>
      <c r="I5" s="36"/>
    </row>
    <row r="6" spans="1:9" ht="21">
      <c r="A6" s="128" t="s">
        <v>57</v>
      </c>
      <c r="B6" s="129">
        <v>3331</v>
      </c>
      <c r="C6" s="130">
        <v>4070</v>
      </c>
      <c r="D6" s="130">
        <v>3075</v>
      </c>
      <c r="E6" s="130">
        <v>4326</v>
      </c>
      <c r="F6" s="131">
        <f aca="true" t="shared" si="0" ref="F6:F11">SUM(D6:E6)</f>
        <v>7401</v>
      </c>
      <c r="G6" s="138">
        <f>B6*150</f>
        <v>499650</v>
      </c>
      <c r="H6" s="36"/>
      <c r="I6" s="36"/>
    </row>
    <row r="7" spans="1:9" ht="21">
      <c r="A7" s="134" t="s">
        <v>58</v>
      </c>
      <c r="B7" s="129">
        <v>9786</v>
      </c>
      <c r="C7" s="130">
        <v>4422</v>
      </c>
      <c r="D7" s="130">
        <v>5485</v>
      </c>
      <c r="E7" s="130">
        <v>8723</v>
      </c>
      <c r="F7" s="131">
        <f t="shared" si="0"/>
        <v>14208</v>
      </c>
      <c r="G7" s="137">
        <v>2862647</v>
      </c>
      <c r="H7" s="36"/>
      <c r="I7" s="36"/>
    </row>
    <row r="8" spans="1:9" ht="21">
      <c r="A8" s="134" t="s">
        <v>73</v>
      </c>
      <c r="B8" s="129" t="s">
        <v>54</v>
      </c>
      <c r="C8" s="130">
        <v>28799</v>
      </c>
      <c r="D8" s="130">
        <v>14720</v>
      </c>
      <c r="E8" s="130">
        <v>14079</v>
      </c>
      <c r="F8" s="131">
        <f t="shared" si="0"/>
        <v>28799</v>
      </c>
      <c r="G8" s="137" t="s">
        <v>54</v>
      </c>
      <c r="H8" s="36"/>
      <c r="I8" s="36"/>
    </row>
    <row r="9" spans="1:9" ht="21">
      <c r="A9" s="134" t="s">
        <v>74</v>
      </c>
      <c r="B9" s="129">
        <v>1250</v>
      </c>
      <c r="C9" s="130">
        <v>9291</v>
      </c>
      <c r="D9" s="130">
        <v>6170</v>
      </c>
      <c r="E9" s="130">
        <v>4371</v>
      </c>
      <c r="F9" s="131">
        <f>SUM(D9:E9)</f>
        <v>10541</v>
      </c>
      <c r="G9" s="139">
        <v>135500</v>
      </c>
      <c r="H9" s="36"/>
      <c r="I9" s="36"/>
    </row>
    <row r="10" spans="1:9" ht="21">
      <c r="A10" s="89" t="s">
        <v>61</v>
      </c>
      <c r="B10" s="90">
        <v>3728</v>
      </c>
      <c r="C10" s="91">
        <v>196</v>
      </c>
      <c r="D10" s="91">
        <v>1727</v>
      </c>
      <c r="E10" s="91">
        <v>2197</v>
      </c>
      <c r="F10" s="131">
        <f t="shared" si="0"/>
        <v>3924</v>
      </c>
      <c r="G10" s="140">
        <v>133500</v>
      </c>
      <c r="H10" s="36"/>
      <c r="I10" s="36"/>
    </row>
    <row r="11" spans="1:9" ht="21">
      <c r="A11" s="89" t="s">
        <v>62</v>
      </c>
      <c r="B11" s="90" t="s">
        <v>54</v>
      </c>
      <c r="C11" s="166">
        <v>7257</v>
      </c>
      <c r="D11" s="91">
        <v>2678</v>
      </c>
      <c r="E11" s="91">
        <v>4579</v>
      </c>
      <c r="F11" s="131">
        <f t="shared" si="0"/>
        <v>7257</v>
      </c>
      <c r="G11" s="137" t="s">
        <v>54</v>
      </c>
      <c r="H11" s="36"/>
      <c r="I11" s="36"/>
    </row>
    <row r="12" spans="1:9" ht="21.75" thickBot="1">
      <c r="A12" s="100" t="s">
        <v>63</v>
      </c>
      <c r="B12" s="147">
        <v>20336</v>
      </c>
      <c r="C12" s="148">
        <v>1734</v>
      </c>
      <c r="D12" s="148">
        <v>8523</v>
      </c>
      <c r="E12" s="148">
        <v>13547</v>
      </c>
      <c r="F12" s="149">
        <f>SUM(D12:E12)</f>
        <v>22070</v>
      </c>
      <c r="G12" s="151">
        <f>B12*200</f>
        <v>4067200</v>
      </c>
      <c r="H12" s="36"/>
      <c r="I12" s="36"/>
    </row>
    <row r="13" spans="1:9" ht="21.75" thickBot="1">
      <c r="A13" s="81" t="s">
        <v>64</v>
      </c>
      <c r="B13" s="105">
        <f>SUM(B3:B12)</f>
        <v>51915</v>
      </c>
      <c r="C13" s="105">
        <f>SUM(C3:C12)</f>
        <v>218470</v>
      </c>
      <c r="D13" s="105">
        <f>SUM(D3:D12)</f>
        <v>109954</v>
      </c>
      <c r="E13" s="105">
        <f>SUM(E3:E12)</f>
        <v>160431</v>
      </c>
      <c r="F13" s="106">
        <f>SUM(D13:E13)</f>
        <v>270385</v>
      </c>
      <c r="G13" s="168">
        <f>SUM(G3:G12)</f>
        <v>13092097</v>
      </c>
      <c r="I13" s="36"/>
    </row>
    <row r="15" spans="6:9" ht="16.5">
      <c r="F15" s="36"/>
      <c r="I15" s="36"/>
    </row>
    <row r="17" spans="3:8" ht="16.5">
      <c r="C17" s="80"/>
      <c r="D17" s="80"/>
      <c r="E17" s="80"/>
      <c r="F17" s="80"/>
      <c r="G17" s="80"/>
      <c r="H17" s="80"/>
    </row>
    <row r="22" ht="16.5">
      <c r="H22" s="36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="75" zoomScaleNormal="75" zoomScalePageLayoutView="0" workbookViewId="0" topLeftCell="A1">
      <selection activeCell="D10" sqref="D10:E10"/>
    </sheetView>
  </sheetViews>
  <sheetFormatPr defaultColWidth="9.00390625" defaultRowHeight="16.5"/>
  <cols>
    <col min="1" max="1" width="24.50390625" style="0" customWidth="1"/>
    <col min="2" max="2" width="16.625" style="0" bestFit="1" customWidth="1"/>
    <col min="3" max="3" width="17.625" style="0" customWidth="1"/>
    <col min="4" max="4" width="13.00390625" style="0" customWidth="1"/>
    <col min="5" max="5" width="16.375" style="0" customWidth="1"/>
    <col min="6" max="6" width="13.625" style="0" bestFit="1" customWidth="1"/>
    <col min="7" max="7" width="16.00390625" style="0" bestFit="1" customWidth="1"/>
  </cols>
  <sheetData>
    <row r="1" spans="1:8" ht="21.75" thickTop="1">
      <c r="A1" s="250" t="s">
        <v>77</v>
      </c>
      <c r="B1" s="251"/>
      <c r="C1" s="251"/>
      <c r="D1" s="251"/>
      <c r="E1" s="251"/>
      <c r="F1" s="251"/>
      <c r="G1" s="252"/>
      <c r="H1" s="20"/>
    </row>
    <row r="2" spans="1:9" ht="39">
      <c r="A2" s="173" t="s">
        <v>22</v>
      </c>
      <c r="B2" s="171" t="s">
        <v>3</v>
      </c>
      <c r="C2" s="171" t="s">
        <v>4</v>
      </c>
      <c r="D2" s="171" t="s">
        <v>5</v>
      </c>
      <c r="E2" s="171" t="s">
        <v>6</v>
      </c>
      <c r="F2" s="172" t="s">
        <v>7</v>
      </c>
      <c r="G2" s="174" t="s">
        <v>21</v>
      </c>
      <c r="H2" s="20"/>
      <c r="I2" s="24"/>
    </row>
    <row r="3" spans="1:9" ht="19.5">
      <c r="A3" s="175" t="s">
        <v>8</v>
      </c>
      <c r="B3" s="19" t="s">
        <v>19</v>
      </c>
      <c r="C3" s="19" t="s">
        <v>19</v>
      </c>
      <c r="D3" s="19">
        <v>45572</v>
      </c>
      <c r="E3" s="12">
        <v>62461</v>
      </c>
      <c r="F3" s="12">
        <v>108033</v>
      </c>
      <c r="G3" s="176" t="s">
        <v>19</v>
      </c>
      <c r="H3" s="170"/>
      <c r="I3" s="24"/>
    </row>
    <row r="4" spans="1:9" ht="19.5">
      <c r="A4" s="177" t="s">
        <v>10</v>
      </c>
      <c r="B4" s="19" t="s">
        <v>19</v>
      </c>
      <c r="C4" s="19" t="s">
        <v>19</v>
      </c>
      <c r="D4" s="19">
        <v>21353</v>
      </c>
      <c r="E4" s="19">
        <v>9604</v>
      </c>
      <c r="F4" s="12">
        <v>30957</v>
      </c>
      <c r="G4" s="176" t="s">
        <v>19</v>
      </c>
      <c r="H4" s="170"/>
      <c r="I4" s="24"/>
    </row>
    <row r="5" spans="1:9" ht="19.5">
      <c r="A5" s="177" t="s">
        <v>12</v>
      </c>
      <c r="B5" s="12">
        <v>14927</v>
      </c>
      <c r="C5" s="12">
        <v>156</v>
      </c>
      <c r="D5" s="12">
        <v>6435</v>
      </c>
      <c r="E5" s="12">
        <v>8648</v>
      </c>
      <c r="F5" s="12">
        <v>15083</v>
      </c>
      <c r="G5" s="176">
        <v>5970800</v>
      </c>
      <c r="H5" s="170"/>
      <c r="I5" s="24"/>
    </row>
    <row r="6" spans="1:9" ht="19.5">
      <c r="A6" s="177" t="s">
        <v>14</v>
      </c>
      <c r="B6" s="19">
        <v>5318</v>
      </c>
      <c r="C6" s="19">
        <v>3755</v>
      </c>
      <c r="D6" s="12">
        <v>5467</v>
      </c>
      <c r="E6" s="12">
        <v>3606</v>
      </c>
      <c r="F6" s="12">
        <v>9073</v>
      </c>
      <c r="G6" s="176">
        <v>797700</v>
      </c>
      <c r="H6" s="170"/>
      <c r="I6" s="24"/>
    </row>
    <row r="7" spans="1:10" ht="19.5">
      <c r="A7" s="175" t="s">
        <v>9</v>
      </c>
      <c r="B7" s="12">
        <v>14921</v>
      </c>
      <c r="C7" s="12">
        <v>4046</v>
      </c>
      <c r="D7" s="12">
        <v>12659</v>
      </c>
      <c r="E7" s="12">
        <v>6308</v>
      </c>
      <c r="F7" s="12">
        <v>18967</v>
      </c>
      <c r="G7" s="176">
        <v>3673357</v>
      </c>
      <c r="H7" s="170"/>
      <c r="I7" s="24"/>
      <c r="J7" s="36"/>
    </row>
    <row r="8" spans="1:10" ht="19.5">
      <c r="A8" s="175" t="s">
        <v>18</v>
      </c>
      <c r="B8" s="12" t="s">
        <v>19</v>
      </c>
      <c r="C8" s="19" t="s">
        <v>19</v>
      </c>
      <c r="D8" s="12">
        <v>25743</v>
      </c>
      <c r="E8" s="12">
        <v>12294</v>
      </c>
      <c r="F8" s="12">
        <v>38037</v>
      </c>
      <c r="G8" s="176" t="s">
        <v>19</v>
      </c>
      <c r="H8" s="170"/>
      <c r="I8" s="24"/>
      <c r="J8" s="36"/>
    </row>
    <row r="9" spans="1:9" ht="19.5">
      <c r="A9" s="175" t="s">
        <v>17</v>
      </c>
      <c r="B9" s="19">
        <v>998</v>
      </c>
      <c r="C9" s="19">
        <v>10202</v>
      </c>
      <c r="D9" s="19">
        <v>7840</v>
      </c>
      <c r="E9" s="19">
        <v>3360</v>
      </c>
      <c r="F9" s="12">
        <v>11200</v>
      </c>
      <c r="G9" s="176">
        <v>9980</v>
      </c>
      <c r="H9" s="170"/>
      <c r="I9" s="24"/>
    </row>
    <row r="10" spans="1:10" ht="19.5">
      <c r="A10" s="177" t="s">
        <v>0</v>
      </c>
      <c r="B10" s="12">
        <v>10366</v>
      </c>
      <c r="C10" s="12">
        <v>545</v>
      </c>
      <c r="D10" s="12">
        <v>7912</v>
      </c>
      <c r="E10" s="12">
        <v>2999</v>
      </c>
      <c r="F10" s="12">
        <v>10911</v>
      </c>
      <c r="G10" s="176">
        <v>327900</v>
      </c>
      <c r="H10" s="170"/>
      <c r="I10" s="24"/>
      <c r="J10" s="36"/>
    </row>
    <row r="11" spans="1:9" ht="19.5">
      <c r="A11" s="177" t="s">
        <v>1</v>
      </c>
      <c r="B11" s="12" t="s">
        <v>19</v>
      </c>
      <c r="C11" s="12" t="s">
        <v>19</v>
      </c>
      <c r="D11" s="12">
        <v>3630</v>
      </c>
      <c r="E11" s="12">
        <v>4048</v>
      </c>
      <c r="F11" s="12">
        <v>7678</v>
      </c>
      <c r="G11" s="176" t="s">
        <v>19</v>
      </c>
      <c r="H11" s="170"/>
      <c r="I11" s="24"/>
    </row>
    <row r="12" spans="1:9" ht="19.5">
      <c r="A12" s="177" t="s">
        <v>2</v>
      </c>
      <c r="B12" s="12">
        <v>30093</v>
      </c>
      <c r="C12" s="12">
        <v>1207</v>
      </c>
      <c r="D12" s="12">
        <v>21082</v>
      </c>
      <c r="E12" s="12">
        <v>10218</v>
      </c>
      <c r="F12" s="12">
        <v>31300</v>
      </c>
      <c r="G12" s="176">
        <f>B12*150</f>
        <v>4513950</v>
      </c>
      <c r="H12" s="170"/>
      <c r="I12" s="24"/>
    </row>
    <row r="13" spans="1:12" ht="20.25" thickBot="1">
      <c r="A13" s="178" t="s">
        <v>20</v>
      </c>
      <c r="B13" s="179">
        <f>SUM(B3:B12)</f>
        <v>76623</v>
      </c>
      <c r="C13" s="179">
        <f>SUM(C3:C12)</f>
        <v>19911</v>
      </c>
      <c r="D13" s="179">
        <f>SUM(D3:D12)</f>
        <v>157693</v>
      </c>
      <c r="E13" s="179">
        <f>SUM(E3:E12)</f>
        <v>123546</v>
      </c>
      <c r="F13" s="179">
        <f>SUM(F3:F12)</f>
        <v>281239</v>
      </c>
      <c r="G13" s="180"/>
      <c r="H13" s="170"/>
      <c r="I13" s="24"/>
      <c r="L13" s="36"/>
    </row>
    <row r="14" ht="17.25" thickTop="1">
      <c r="I14" s="24"/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selection activeCell="D10" sqref="D10:E10"/>
    </sheetView>
  </sheetViews>
  <sheetFormatPr defaultColWidth="9.00390625" defaultRowHeight="16.5"/>
  <cols>
    <col min="1" max="1" width="24.125" style="0" bestFit="1" customWidth="1"/>
    <col min="2" max="3" width="15.375" style="0" bestFit="1" customWidth="1"/>
    <col min="4" max="6" width="14.375" style="0" bestFit="1" customWidth="1"/>
    <col min="7" max="7" width="24.125" style="0" bestFit="1" customWidth="1"/>
  </cols>
  <sheetData>
    <row r="1" spans="1:9" ht="22.5" thickBot="1" thickTop="1">
      <c r="A1" s="253" t="s">
        <v>79</v>
      </c>
      <c r="B1" s="254"/>
      <c r="C1" s="254"/>
      <c r="D1" s="254"/>
      <c r="E1" s="254"/>
      <c r="F1" s="254"/>
      <c r="G1" s="255"/>
      <c r="H1" s="20"/>
      <c r="I1" s="20"/>
    </row>
    <row r="2" spans="1:9" ht="39.75" thickBot="1">
      <c r="A2" s="194" t="s">
        <v>22</v>
      </c>
      <c r="B2" s="32" t="s">
        <v>3</v>
      </c>
      <c r="C2" s="10" t="s">
        <v>4</v>
      </c>
      <c r="D2" s="10" t="s">
        <v>5</v>
      </c>
      <c r="E2" s="10" t="s">
        <v>6</v>
      </c>
      <c r="F2" s="34" t="s">
        <v>7</v>
      </c>
      <c r="G2" s="195" t="s">
        <v>21</v>
      </c>
      <c r="H2" s="20"/>
      <c r="I2" s="31"/>
    </row>
    <row r="3" spans="1:9" ht="19.5">
      <c r="A3" s="196" t="s">
        <v>8</v>
      </c>
      <c r="B3" s="17" t="s">
        <v>19</v>
      </c>
      <c r="C3" s="15" t="s">
        <v>19</v>
      </c>
      <c r="D3" s="15">
        <v>118940</v>
      </c>
      <c r="E3" s="16">
        <v>53546</v>
      </c>
      <c r="F3" s="21">
        <v>172486</v>
      </c>
      <c r="G3" s="197" t="s">
        <v>19</v>
      </c>
      <c r="H3" s="20"/>
      <c r="I3" s="31"/>
    </row>
    <row r="4" spans="1:9" ht="19.5">
      <c r="A4" s="198" t="s">
        <v>10</v>
      </c>
      <c r="B4" s="18" t="s">
        <v>19</v>
      </c>
      <c r="C4" s="19" t="s">
        <v>19</v>
      </c>
      <c r="D4" s="19">
        <v>26693</v>
      </c>
      <c r="E4" s="19">
        <v>33598</v>
      </c>
      <c r="F4" s="22">
        <v>60291</v>
      </c>
      <c r="G4" s="199" t="s">
        <v>19</v>
      </c>
      <c r="H4" s="20"/>
      <c r="I4" s="31"/>
    </row>
    <row r="5" spans="1:9" ht="19.5">
      <c r="A5" s="198" t="s">
        <v>12</v>
      </c>
      <c r="B5" s="11">
        <v>17361</v>
      </c>
      <c r="C5" s="12">
        <v>802</v>
      </c>
      <c r="D5" s="12">
        <v>11244</v>
      </c>
      <c r="E5" s="12">
        <v>6919</v>
      </c>
      <c r="F5" s="22">
        <v>18163</v>
      </c>
      <c r="G5" s="199">
        <f>B5*400</f>
        <v>6944400</v>
      </c>
      <c r="H5" s="170"/>
      <c r="I5" s="31"/>
    </row>
    <row r="6" spans="1:10" ht="19.5">
      <c r="A6" s="198" t="s">
        <v>14</v>
      </c>
      <c r="B6" s="11">
        <v>7727</v>
      </c>
      <c r="C6" s="12">
        <f>14071-7727</f>
        <v>6344</v>
      </c>
      <c r="D6" s="12">
        <v>9623</v>
      </c>
      <c r="E6" s="12">
        <v>4448</v>
      </c>
      <c r="F6" s="22">
        <v>14071</v>
      </c>
      <c r="G6" s="200">
        <v>1159050</v>
      </c>
      <c r="H6" s="20"/>
      <c r="I6" s="31"/>
      <c r="J6" s="36"/>
    </row>
    <row r="7" spans="1:9" ht="19.5">
      <c r="A7" s="201" t="s">
        <v>9</v>
      </c>
      <c r="B7" s="11">
        <v>28221</v>
      </c>
      <c r="C7" s="12">
        <v>7245</v>
      </c>
      <c r="D7" s="12">
        <v>24549</v>
      </c>
      <c r="E7" s="12">
        <v>10917</v>
      </c>
      <c r="F7" s="22">
        <v>35466</v>
      </c>
      <c r="G7" s="199">
        <v>7641845</v>
      </c>
      <c r="H7" s="170"/>
      <c r="I7" s="31"/>
    </row>
    <row r="8" spans="1:9" ht="19.5">
      <c r="A8" s="201" t="s">
        <v>18</v>
      </c>
      <c r="B8" s="11" t="s">
        <v>19</v>
      </c>
      <c r="C8" s="19" t="s">
        <v>19</v>
      </c>
      <c r="D8" s="12">
        <v>54707</v>
      </c>
      <c r="E8" s="12">
        <v>24007</v>
      </c>
      <c r="F8" s="22">
        <v>78714</v>
      </c>
      <c r="G8" s="199" t="s">
        <v>19</v>
      </c>
      <c r="H8" s="20"/>
      <c r="I8" s="31"/>
    </row>
    <row r="9" spans="1:10" ht="19.5">
      <c r="A9" s="201" t="s">
        <v>17</v>
      </c>
      <c r="B9" s="11">
        <v>3075</v>
      </c>
      <c r="C9" s="12">
        <v>28650</v>
      </c>
      <c r="D9" s="12">
        <v>21150</v>
      </c>
      <c r="E9" s="12">
        <v>10575</v>
      </c>
      <c r="F9" s="22">
        <v>31725</v>
      </c>
      <c r="G9" s="199">
        <v>349000</v>
      </c>
      <c r="H9" s="170"/>
      <c r="I9" s="31"/>
      <c r="J9" s="36"/>
    </row>
    <row r="10" spans="1:9" ht="19.5">
      <c r="A10" s="198" t="s">
        <v>0</v>
      </c>
      <c r="B10" s="11">
        <v>19266</v>
      </c>
      <c r="C10" s="12">
        <v>1014</v>
      </c>
      <c r="D10" s="12">
        <v>14800</v>
      </c>
      <c r="E10" s="12">
        <v>5480</v>
      </c>
      <c r="F10" s="22">
        <v>20280</v>
      </c>
      <c r="G10" s="200">
        <v>740340</v>
      </c>
      <c r="H10" s="170"/>
      <c r="I10" s="31"/>
    </row>
    <row r="11" spans="1:9" ht="19.5">
      <c r="A11" s="198" t="s">
        <v>1</v>
      </c>
      <c r="B11" s="11" t="s">
        <v>19</v>
      </c>
      <c r="C11" s="12" t="s">
        <v>19</v>
      </c>
      <c r="D11" s="12">
        <v>9413</v>
      </c>
      <c r="E11" s="12">
        <v>3035</v>
      </c>
      <c r="F11" s="22">
        <v>12448</v>
      </c>
      <c r="G11" s="199" t="s">
        <v>19</v>
      </c>
      <c r="H11" s="20"/>
      <c r="I11" s="31"/>
    </row>
    <row r="12" spans="1:10" ht="20.25" thickBot="1">
      <c r="A12" s="202" t="s">
        <v>2</v>
      </c>
      <c r="B12" s="13">
        <v>60547</v>
      </c>
      <c r="C12" s="14">
        <v>3191</v>
      </c>
      <c r="D12" s="14">
        <v>39367</v>
      </c>
      <c r="E12" s="14">
        <v>24371</v>
      </c>
      <c r="F12" s="23">
        <v>63738</v>
      </c>
      <c r="G12" s="203">
        <f>B12*200</f>
        <v>12109400</v>
      </c>
      <c r="H12" s="31"/>
      <c r="I12" s="31"/>
      <c r="J12" s="36"/>
    </row>
    <row r="13" spans="1:9" ht="20.25" thickBot="1">
      <c r="A13" s="204" t="s">
        <v>20</v>
      </c>
      <c r="B13" s="205">
        <f>SUM(B3:B12)</f>
        <v>136197</v>
      </c>
      <c r="C13" s="205">
        <f>SUM(C3:C12)</f>
        <v>47246</v>
      </c>
      <c r="D13" s="205">
        <f>SUM(D3:D12)</f>
        <v>330486</v>
      </c>
      <c r="E13" s="205">
        <f>SUM(E3:E12)</f>
        <v>176896</v>
      </c>
      <c r="F13" s="205">
        <f>SUM(F3:F12)</f>
        <v>507382</v>
      </c>
      <c r="G13" s="205"/>
      <c r="H13" s="20"/>
      <c r="I13" s="31"/>
    </row>
    <row r="14" spans="1:9" ht="17.25" thickTop="1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6.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6.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6.5">
      <c r="A17" s="20"/>
      <c r="B17" s="20"/>
      <c r="C17" s="20"/>
      <c r="D17" s="20"/>
      <c r="E17" s="20"/>
      <c r="F17" s="20"/>
      <c r="G17" s="20"/>
      <c r="H17" s="20"/>
      <c r="I17" s="20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zoomScale="75" zoomScaleNormal="75" zoomScalePageLayoutView="0" workbookViewId="0" topLeftCell="A1">
      <selection activeCell="D10" sqref="D10:E10"/>
    </sheetView>
  </sheetViews>
  <sheetFormatPr defaultColWidth="8.875" defaultRowHeight="16.5"/>
  <cols>
    <col min="1" max="1" width="24.125" style="9" bestFit="1" customWidth="1"/>
    <col min="2" max="2" width="15.125" style="9" customWidth="1"/>
    <col min="3" max="3" width="17.00390625" style="9" customWidth="1"/>
    <col min="4" max="4" width="12.50390625" style="9" bestFit="1" customWidth="1"/>
    <col min="5" max="5" width="15.375" style="9" bestFit="1" customWidth="1"/>
    <col min="6" max="6" width="13.625" style="9" bestFit="1" customWidth="1"/>
    <col min="7" max="7" width="16.75390625" style="9" bestFit="1" customWidth="1"/>
    <col min="8" max="8" width="9.00390625" style="9" customWidth="1"/>
    <col min="9" max="9" width="10.50390625" style="9" bestFit="1" customWidth="1"/>
    <col min="10" max="16384" width="8.875" style="9" customWidth="1"/>
  </cols>
  <sheetData>
    <row r="1" spans="1:7" ht="21.75" thickBot="1">
      <c r="A1" s="256" t="s">
        <v>78</v>
      </c>
      <c r="B1" s="257"/>
      <c r="C1" s="257"/>
      <c r="D1" s="257"/>
      <c r="E1" s="257"/>
      <c r="F1" s="257"/>
      <c r="G1" s="258"/>
    </row>
    <row r="2" spans="1:7" ht="39.75" thickBot="1">
      <c r="A2" s="27" t="s">
        <v>22</v>
      </c>
      <c r="B2" s="32" t="s">
        <v>3</v>
      </c>
      <c r="C2" s="10" t="s">
        <v>4</v>
      </c>
      <c r="D2" s="10" t="s">
        <v>5</v>
      </c>
      <c r="E2" s="10" t="s">
        <v>6</v>
      </c>
      <c r="F2" s="34" t="s">
        <v>7</v>
      </c>
      <c r="G2" s="33" t="s">
        <v>21</v>
      </c>
    </row>
    <row r="3" spans="1:9" ht="19.5">
      <c r="A3" s="221" t="s">
        <v>8</v>
      </c>
      <c r="B3" s="17" t="s">
        <v>19</v>
      </c>
      <c r="C3" s="15" t="s">
        <v>19</v>
      </c>
      <c r="D3" s="15">
        <v>36240</v>
      </c>
      <c r="E3" s="16">
        <v>51560</v>
      </c>
      <c r="F3" s="21">
        <v>87800</v>
      </c>
      <c r="G3" s="225" t="s">
        <v>19</v>
      </c>
      <c r="I3" s="37"/>
    </row>
    <row r="4" spans="1:9" ht="19.5">
      <c r="A4" s="222" t="s">
        <v>10</v>
      </c>
      <c r="B4" s="18" t="s">
        <v>19</v>
      </c>
      <c r="C4" s="19" t="s">
        <v>19</v>
      </c>
      <c r="D4" s="19">
        <v>11330</v>
      </c>
      <c r="E4" s="19">
        <v>12103</v>
      </c>
      <c r="F4" s="22">
        <v>23433</v>
      </c>
      <c r="G4" s="226" t="s">
        <v>19</v>
      </c>
      <c r="I4" s="37"/>
    </row>
    <row r="5" spans="1:9" ht="19.5">
      <c r="A5" s="222" t="s">
        <v>12</v>
      </c>
      <c r="B5" s="11">
        <v>10649</v>
      </c>
      <c r="C5" s="12">
        <v>1935</v>
      </c>
      <c r="D5" s="12">
        <v>6127</v>
      </c>
      <c r="E5" s="12">
        <v>6457</v>
      </c>
      <c r="F5" s="22">
        <v>12584</v>
      </c>
      <c r="G5" s="226">
        <v>4259600</v>
      </c>
      <c r="H5" s="37"/>
      <c r="I5" s="37"/>
    </row>
    <row r="6" spans="1:9" ht="19.5">
      <c r="A6" s="222" t="s">
        <v>14</v>
      </c>
      <c r="B6" s="18">
        <v>3138</v>
      </c>
      <c r="C6" s="19">
        <v>4807</v>
      </c>
      <c r="D6" s="12">
        <v>2509</v>
      </c>
      <c r="E6" s="12">
        <v>5436</v>
      </c>
      <c r="F6" s="22">
        <v>7945</v>
      </c>
      <c r="G6" s="226">
        <v>470700</v>
      </c>
      <c r="H6" s="37"/>
      <c r="I6" s="37"/>
    </row>
    <row r="7" spans="1:17" ht="19.5">
      <c r="A7" s="223" t="s">
        <v>9</v>
      </c>
      <c r="B7" s="11">
        <v>8958</v>
      </c>
      <c r="C7" s="12">
        <v>4323</v>
      </c>
      <c r="D7" s="12">
        <v>5154</v>
      </c>
      <c r="E7" s="12">
        <v>8127</v>
      </c>
      <c r="F7" s="22">
        <v>13281</v>
      </c>
      <c r="G7" s="226">
        <v>2420425</v>
      </c>
      <c r="H7" s="37"/>
      <c r="I7" s="37"/>
      <c r="Q7" s="19"/>
    </row>
    <row r="8" spans="1:9" ht="19.5">
      <c r="A8" s="223" t="s">
        <v>18</v>
      </c>
      <c r="B8" s="11" t="s">
        <v>19</v>
      </c>
      <c r="C8" s="19" t="s">
        <v>19</v>
      </c>
      <c r="D8" s="19">
        <v>21415</v>
      </c>
      <c r="E8" s="19">
        <v>16857</v>
      </c>
      <c r="F8" s="19">
        <v>38272</v>
      </c>
      <c r="G8" s="226" t="s">
        <v>19</v>
      </c>
      <c r="I8" s="37"/>
    </row>
    <row r="9" spans="1:9" ht="19.5">
      <c r="A9" s="223" t="s">
        <v>17</v>
      </c>
      <c r="B9" s="18">
        <v>1950</v>
      </c>
      <c r="C9" s="19">
        <v>27250</v>
      </c>
      <c r="D9" s="19">
        <v>18900</v>
      </c>
      <c r="E9" s="19">
        <v>10300</v>
      </c>
      <c r="F9" s="22">
        <v>29200</v>
      </c>
      <c r="G9" s="226">
        <v>206170</v>
      </c>
      <c r="H9" s="37"/>
      <c r="I9" s="37"/>
    </row>
    <row r="10" spans="1:9" ht="19.5">
      <c r="A10" s="222" t="s">
        <v>0</v>
      </c>
      <c r="B10" s="11">
        <v>4864</v>
      </c>
      <c r="C10" s="12">
        <v>256</v>
      </c>
      <c r="D10" s="12">
        <v>2675</v>
      </c>
      <c r="E10" s="12">
        <v>2445</v>
      </c>
      <c r="F10" s="22">
        <v>5120</v>
      </c>
      <c r="G10" s="227">
        <v>180340</v>
      </c>
      <c r="H10" s="37"/>
      <c r="I10" s="37"/>
    </row>
    <row r="11" spans="1:9" ht="19.5">
      <c r="A11" s="222" t="s">
        <v>1</v>
      </c>
      <c r="B11" s="11" t="s">
        <v>19</v>
      </c>
      <c r="C11" s="12" t="s">
        <v>19</v>
      </c>
      <c r="D11" s="12">
        <v>2605</v>
      </c>
      <c r="E11" s="12">
        <v>4430</v>
      </c>
      <c r="F11" s="22">
        <v>7035</v>
      </c>
      <c r="G11" s="226" t="s">
        <v>33</v>
      </c>
      <c r="I11" s="37"/>
    </row>
    <row r="12" spans="1:9" ht="20.25" thickBot="1">
      <c r="A12" s="224" t="s">
        <v>2</v>
      </c>
      <c r="B12" s="13">
        <v>19518</v>
      </c>
      <c r="C12" s="14">
        <v>774</v>
      </c>
      <c r="D12" s="14">
        <v>9288</v>
      </c>
      <c r="E12" s="14">
        <v>11004</v>
      </c>
      <c r="F12" s="23">
        <v>20292</v>
      </c>
      <c r="G12" s="228">
        <f>19518*200</f>
        <v>3903600</v>
      </c>
      <c r="H12" s="37"/>
      <c r="I12" s="37"/>
    </row>
    <row r="13" spans="1:7" ht="20.25" thickBot="1">
      <c r="A13" s="167" t="s">
        <v>20</v>
      </c>
      <c r="B13" s="35">
        <f>SUM(B3:B12)</f>
        <v>49077</v>
      </c>
      <c r="C13" s="35">
        <f>SUM(C3:C12)</f>
        <v>39345</v>
      </c>
      <c r="D13" s="35">
        <f>SUM(D3:D12)</f>
        <v>116243</v>
      </c>
      <c r="E13" s="35">
        <f>SUM(E3:E12)</f>
        <v>128719</v>
      </c>
      <c r="F13" s="35">
        <f>SUM(F3:F12)</f>
        <v>244962</v>
      </c>
      <c r="G13" s="35"/>
    </row>
    <row r="14" spans="1:7" ht="16.5">
      <c r="A14" s="25"/>
      <c r="B14" s="25"/>
      <c r="C14" s="25"/>
      <c r="D14" s="25"/>
      <c r="E14" s="25"/>
      <c r="F14" s="25"/>
      <c r="G14" s="25"/>
    </row>
    <row r="15" spans="1:7" ht="16.5">
      <c r="A15" s="25"/>
      <c r="B15" s="25"/>
      <c r="C15" s="25"/>
      <c r="D15" s="25"/>
      <c r="E15" s="25"/>
      <c r="F15" s="25"/>
      <c r="G15" s="25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="75" zoomScaleNormal="75" zoomScalePageLayoutView="0" workbookViewId="0" topLeftCell="A1">
      <selection activeCell="D10" sqref="D10:E10"/>
    </sheetView>
  </sheetViews>
  <sheetFormatPr defaultColWidth="21.875" defaultRowHeight="16.5"/>
  <cols>
    <col min="1" max="1" width="25.375" style="40" bestFit="1" customWidth="1"/>
    <col min="2" max="3" width="16.25390625" style="40" bestFit="1" customWidth="1"/>
    <col min="4" max="4" width="13.125" style="40" bestFit="1" customWidth="1"/>
    <col min="5" max="5" width="16.25390625" style="40" bestFit="1" customWidth="1"/>
    <col min="6" max="6" width="16.75390625" style="77" bestFit="1" customWidth="1"/>
    <col min="7" max="7" width="21.875" style="40" bestFit="1" customWidth="1"/>
    <col min="8" max="16384" width="21.875" style="40" customWidth="1"/>
  </cols>
  <sheetData>
    <row r="1" spans="1:7" ht="21.75" thickBot="1">
      <c r="A1" s="256" t="s">
        <v>80</v>
      </c>
      <c r="B1" s="257"/>
      <c r="C1" s="257"/>
      <c r="D1" s="257"/>
      <c r="E1" s="257"/>
      <c r="F1" s="257"/>
      <c r="G1" s="258"/>
    </row>
    <row r="2" spans="1:7" ht="39.75" thickBot="1">
      <c r="A2" s="41" t="s">
        <v>52</v>
      </c>
      <c r="B2" s="42" t="s">
        <v>34</v>
      </c>
      <c r="C2" s="43" t="s">
        <v>35</v>
      </c>
      <c r="D2" s="43" t="s">
        <v>36</v>
      </c>
      <c r="E2" s="43" t="s">
        <v>37</v>
      </c>
      <c r="F2" s="44" t="s">
        <v>38</v>
      </c>
      <c r="G2" s="45" t="s">
        <v>51</v>
      </c>
    </row>
    <row r="3" spans="1:9" ht="19.5">
      <c r="A3" s="46" t="s">
        <v>39</v>
      </c>
      <c r="B3" s="47" t="s">
        <v>40</v>
      </c>
      <c r="C3" s="48" t="s">
        <v>40</v>
      </c>
      <c r="D3" s="49">
        <v>45574</v>
      </c>
      <c r="E3" s="50">
        <v>55502</v>
      </c>
      <c r="F3" s="51">
        <v>101076</v>
      </c>
      <c r="G3" s="52" t="s">
        <v>40</v>
      </c>
      <c r="H3" s="79"/>
      <c r="I3" s="53"/>
    </row>
    <row r="4" spans="1:9" ht="19.5">
      <c r="A4" s="54" t="s">
        <v>41</v>
      </c>
      <c r="B4" s="55" t="s">
        <v>40</v>
      </c>
      <c r="C4" s="56" t="s">
        <v>40</v>
      </c>
      <c r="D4" s="38">
        <v>17339</v>
      </c>
      <c r="E4" s="38">
        <v>20886</v>
      </c>
      <c r="F4" s="39">
        <v>38225</v>
      </c>
      <c r="G4" s="57" t="s">
        <v>40</v>
      </c>
      <c r="H4" s="79"/>
      <c r="I4" s="53"/>
    </row>
    <row r="5" spans="1:9" ht="19.5">
      <c r="A5" s="54" t="s">
        <v>42</v>
      </c>
      <c r="B5" s="63">
        <v>14527</v>
      </c>
      <c r="C5" s="60">
        <v>2290</v>
      </c>
      <c r="D5" s="60">
        <v>8314</v>
      </c>
      <c r="E5" s="60">
        <v>8503</v>
      </c>
      <c r="F5" s="61">
        <v>16817</v>
      </c>
      <c r="G5" s="78">
        <f>14527*400</f>
        <v>5810800</v>
      </c>
      <c r="H5" s="79"/>
      <c r="I5" s="53"/>
    </row>
    <row r="6" spans="1:9" ht="19.5">
      <c r="A6" s="54" t="s">
        <v>43</v>
      </c>
      <c r="B6" s="63">
        <v>4906</v>
      </c>
      <c r="C6" s="60">
        <v>6161</v>
      </c>
      <c r="D6" s="60">
        <v>4518</v>
      </c>
      <c r="E6" s="60">
        <v>6549</v>
      </c>
      <c r="F6" s="61">
        <v>11067</v>
      </c>
      <c r="G6" s="78">
        <v>735900</v>
      </c>
      <c r="H6" s="79"/>
      <c r="I6" s="53"/>
    </row>
    <row r="7" spans="1:9" ht="19.5">
      <c r="A7" s="62" t="s">
        <v>44</v>
      </c>
      <c r="B7" s="63">
        <v>14141</v>
      </c>
      <c r="C7" s="60">
        <v>5952</v>
      </c>
      <c r="D7" s="60">
        <v>9504</v>
      </c>
      <c r="E7" s="60">
        <v>10589</v>
      </c>
      <c r="F7" s="61">
        <f>SUM(D7:E7)</f>
        <v>20093</v>
      </c>
      <c r="G7" s="78">
        <v>3760466</v>
      </c>
      <c r="H7" s="79"/>
      <c r="I7" s="53"/>
    </row>
    <row r="8" spans="1:9" ht="19.5">
      <c r="A8" s="62" t="s">
        <v>45</v>
      </c>
      <c r="B8" s="58" t="s">
        <v>40</v>
      </c>
      <c r="C8" s="56" t="s">
        <v>40</v>
      </c>
      <c r="D8" s="60">
        <v>32702</v>
      </c>
      <c r="E8" s="60">
        <v>19159</v>
      </c>
      <c r="F8" s="61">
        <v>51861</v>
      </c>
      <c r="G8" s="57" t="s">
        <v>40</v>
      </c>
      <c r="H8" s="79"/>
      <c r="I8" s="53"/>
    </row>
    <row r="9" spans="1:9" ht="19.5">
      <c r="A9" s="62" t="s">
        <v>46</v>
      </c>
      <c r="B9" s="63">
        <v>7568</v>
      </c>
      <c r="C9" s="60">
        <v>24282</v>
      </c>
      <c r="D9" s="60">
        <v>21233</v>
      </c>
      <c r="E9" s="60">
        <v>10617</v>
      </c>
      <c r="F9" s="61">
        <v>31850</v>
      </c>
      <c r="G9" s="78">
        <v>547515</v>
      </c>
      <c r="H9" s="79"/>
      <c r="I9" s="53"/>
    </row>
    <row r="10" spans="1:9" ht="19.5">
      <c r="A10" s="54" t="s">
        <v>47</v>
      </c>
      <c r="B10" s="63">
        <v>7168</v>
      </c>
      <c r="C10" s="60">
        <v>377</v>
      </c>
      <c r="D10" s="60">
        <v>4391</v>
      </c>
      <c r="E10" s="60">
        <v>3154</v>
      </c>
      <c r="F10" s="61">
        <v>7545</v>
      </c>
      <c r="G10" s="64">
        <v>246730</v>
      </c>
      <c r="H10" s="79"/>
      <c r="I10" s="53"/>
    </row>
    <row r="11" spans="1:9" ht="19.5">
      <c r="A11" s="54" t="s">
        <v>48</v>
      </c>
      <c r="B11" s="58" t="s">
        <v>40</v>
      </c>
      <c r="C11" s="59" t="s">
        <v>40</v>
      </c>
      <c r="D11" s="65">
        <v>3009</v>
      </c>
      <c r="E11" s="65">
        <v>4471</v>
      </c>
      <c r="F11" s="66">
        <v>7480</v>
      </c>
      <c r="G11" s="67" t="s">
        <v>40</v>
      </c>
      <c r="H11" s="79"/>
      <c r="I11" s="53"/>
    </row>
    <row r="12" spans="1:9" ht="20.25" thickBot="1">
      <c r="A12" s="68" t="s">
        <v>49</v>
      </c>
      <c r="B12" s="69">
        <v>24862</v>
      </c>
      <c r="C12" s="70">
        <v>791</v>
      </c>
      <c r="D12" s="70">
        <v>13339</v>
      </c>
      <c r="E12" s="70">
        <v>12314</v>
      </c>
      <c r="F12" s="71">
        <v>25653</v>
      </c>
      <c r="G12" s="72">
        <v>4972400</v>
      </c>
      <c r="H12" s="79"/>
      <c r="I12" s="53"/>
    </row>
    <row r="13" spans="1:7" ht="20.25" thickBot="1">
      <c r="A13" s="73" t="s">
        <v>50</v>
      </c>
      <c r="B13" s="74">
        <f>SUM(B3:B12)</f>
        <v>73172</v>
      </c>
      <c r="C13" s="75">
        <f>SUM(C3:C12)</f>
        <v>39853</v>
      </c>
      <c r="D13" s="75">
        <f>SUM(D3:D12)</f>
        <v>159923</v>
      </c>
      <c r="E13" s="75">
        <f>SUM(E3:E12)</f>
        <v>151744</v>
      </c>
      <c r="F13" s="75">
        <f>SUM(F3:F12)</f>
        <v>311667</v>
      </c>
      <c r="G13" s="76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="75" zoomScaleNormal="75" zoomScalePageLayoutView="0" workbookViewId="0" topLeftCell="A1">
      <selection activeCell="C12" sqref="C12"/>
    </sheetView>
  </sheetViews>
  <sheetFormatPr defaultColWidth="39.375" defaultRowHeight="16.5"/>
  <cols>
    <col min="1" max="1" width="28.50390625" style="0" customWidth="1"/>
    <col min="2" max="3" width="16.125" style="0" bestFit="1" customWidth="1"/>
    <col min="4" max="4" width="13.00390625" style="0" bestFit="1" customWidth="1"/>
    <col min="5" max="5" width="16.125" style="0" bestFit="1" customWidth="1"/>
    <col min="6" max="6" width="12.875" style="0" bestFit="1" customWidth="1"/>
    <col min="7" max="7" width="22.00390625" style="0" bestFit="1" customWidth="1"/>
    <col min="8" max="8" width="7.125" style="0" bestFit="1" customWidth="1"/>
  </cols>
  <sheetData>
    <row r="1" spans="1:7" ht="21.75" thickBot="1">
      <c r="A1" s="256" t="s">
        <v>81</v>
      </c>
      <c r="B1" s="257"/>
      <c r="C1" s="257"/>
      <c r="D1" s="257"/>
      <c r="E1" s="257"/>
      <c r="F1" s="257"/>
      <c r="G1" s="258"/>
    </row>
    <row r="2" spans="1:7" ht="39.75" thickBot="1">
      <c r="A2" s="41" t="s">
        <v>52</v>
      </c>
      <c r="B2" s="42" t="s">
        <v>34</v>
      </c>
      <c r="C2" s="43" t="s">
        <v>35</v>
      </c>
      <c r="D2" s="43" t="s">
        <v>36</v>
      </c>
      <c r="E2" s="43" t="s">
        <v>37</v>
      </c>
      <c r="F2" s="82" t="s">
        <v>38</v>
      </c>
      <c r="G2" s="83" t="s">
        <v>51</v>
      </c>
    </row>
    <row r="3" spans="1:7" ht="26.25" customHeight="1">
      <c r="A3" s="84" t="s">
        <v>53</v>
      </c>
      <c r="B3" s="85" t="s">
        <v>54</v>
      </c>
      <c r="C3" s="91">
        <v>98585</v>
      </c>
      <c r="D3" s="86">
        <v>44250</v>
      </c>
      <c r="E3" s="87">
        <v>54335</v>
      </c>
      <c r="F3" s="87">
        <f>SUM(D3:E3)</f>
        <v>98585</v>
      </c>
      <c r="G3" s="88" t="s">
        <v>54</v>
      </c>
    </row>
    <row r="4" spans="1:8" ht="26.25" customHeight="1">
      <c r="A4" s="89" t="s">
        <v>55</v>
      </c>
      <c r="B4" s="90" t="s">
        <v>54</v>
      </c>
      <c r="C4" s="91">
        <v>25474</v>
      </c>
      <c r="D4" s="92">
        <v>12163</v>
      </c>
      <c r="E4" s="92">
        <v>13311</v>
      </c>
      <c r="F4" s="92">
        <f>SUM(D4:E4)</f>
        <v>25474</v>
      </c>
      <c r="G4" s="93" t="s">
        <v>54</v>
      </c>
      <c r="H4" s="80"/>
    </row>
    <row r="5" spans="1:7" ht="26.25" customHeight="1">
      <c r="A5" s="89" t="s">
        <v>56</v>
      </c>
      <c r="B5" s="94">
        <v>15792</v>
      </c>
      <c r="C5" s="95">
        <v>2715</v>
      </c>
      <c r="D5" s="95">
        <v>8851</v>
      </c>
      <c r="E5" s="95">
        <v>9656</v>
      </c>
      <c r="F5" s="92">
        <f aca="true" t="shared" si="0" ref="F5:F11">SUM(D5:E5)</f>
        <v>18507</v>
      </c>
      <c r="G5" s="93">
        <f>B5*400</f>
        <v>6316800</v>
      </c>
    </row>
    <row r="6" spans="1:7" ht="26.25" customHeight="1">
      <c r="A6" s="89" t="s">
        <v>57</v>
      </c>
      <c r="B6" s="94">
        <v>4510</v>
      </c>
      <c r="C6" s="95">
        <v>7021</v>
      </c>
      <c r="D6" s="95">
        <v>5075</v>
      </c>
      <c r="E6" s="95">
        <v>6456</v>
      </c>
      <c r="F6" s="92">
        <f t="shared" si="0"/>
        <v>11531</v>
      </c>
      <c r="G6" s="96">
        <v>676500</v>
      </c>
    </row>
    <row r="7" spans="1:9" ht="26.25" customHeight="1">
      <c r="A7" s="97" t="s">
        <v>58</v>
      </c>
      <c r="B7" s="94">
        <v>10865</v>
      </c>
      <c r="C7" s="95">
        <v>5441</v>
      </c>
      <c r="D7" s="95">
        <v>9591</v>
      </c>
      <c r="E7" s="95">
        <v>6715</v>
      </c>
      <c r="F7" s="92">
        <f t="shared" si="0"/>
        <v>16306</v>
      </c>
      <c r="G7" s="93">
        <v>3071870</v>
      </c>
      <c r="I7" s="36"/>
    </row>
    <row r="8" spans="1:7" ht="26.25" customHeight="1">
      <c r="A8" s="97" t="s">
        <v>59</v>
      </c>
      <c r="B8" s="94" t="s">
        <v>54</v>
      </c>
      <c r="C8" s="91">
        <v>49610</v>
      </c>
      <c r="D8" s="95">
        <v>28338</v>
      </c>
      <c r="E8" s="95">
        <v>21272</v>
      </c>
      <c r="F8" s="92">
        <f t="shared" si="0"/>
        <v>49610</v>
      </c>
      <c r="G8" s="93" t="s">
        <v>54</v>
      </c>
    </row>
    <row r="9" spans="1:7" ht="26.25" customHeight="1">
      <c r="A9" s="97" t="s">
        <v>60</v>
      </c>
      <c r="B9" s="90">
        <v>2750</v>
      </c>
      <c r="C9" s="91">
        <v>38900</v>
      </c>
      <c r="D9" s="91">
        <v>21825</v>
      </c>
      <c r="E9" s="91">
        <v>19825</v>
      </c>
      <c r="F9" s="92">
        <f t="shared" si="0"/>
        <v>41650</v>
      </c>
      <c r="G9" s="98">
        <v>361500</v>
      </c>
    </row>
    <row r="10" spans="1:8" ht="26.25" customHeight="1">
      <c r="A10" s="89" t="s">
        <v>61</v>
      </c>
      <c r="B10" s="94">
        <v>6363</v>
      </c>
      <c r="C10" s="95">
        <v>318</v>
      </c>
      <c r="D10" s="95">
        <v>3561</v>
      </c>
      <c r="E10" s="95">
        <v>2802</v>
      </c>
      <c r="F10" s="92">
        <f t="shared" si="0"/>
        <v>6363</v>
      </c>
      <c r="G10" s="96">
        <v>119043</v>
      </c>
      <c r="H10" s="36"/>
    </row>
    <row r="11" spans="1:7" ht="26.25" customHeight="1">
      <c r="A11" s="89" t="s">
        <v>62</v>
      </c>
      <c r="B11" s="94" t="s">
        <v>54</v>
      </c>
      <c r="C11" s="95">
        <v>6378</v>
      </c>
      <c r="D11" s="99">
        <v>3812</v>
      </c>
      <c r="E11" s="99">
        <v>2566</v>
      </c>
      <c r="F11" s="92">
        <f t="shared" si="0"/>
        <v>6378</v>
      </c>
      <c r="G11" s="93" t="s">
        <v>54</v>
      </c>
    </row>
    <row r="12" spans="1:7" ht="26.25" customHeight="1" thickBot="1">
      <c r="A12" s="100" t="s">
        <v>63</v>
      </c>
      <c r="B12" s="101">
        <v>18547</v>
      </c>
      <c r="C12" s="102">
        <v>662</v>
      </c>
      <c r="D12" s="102">
        <v>8167</v>
      </c>
      <c r="E12" s="102">
        <v>11042</v>
      </c>
      <c r="F12" s="102">
        <f>SUM(D12:E12)</f>
        <v>19209</v>
      </c>
      <c r="G12" s="103">
        <v>2354852</v>
      </c>
    </row>
    <row r="13" spans="1:7" ht="28.5" customHeight="1" thickBot="1">
      <c r="A13" s="81" t="s">
        <v>64</v>
      </c>
      <c r="B13" s="104">
        <f>SUM(B5,B6,B7,B9,B10,B12)</f>
        <v>58827</v>
      </c>
      <c r="C13" s="105">
        <f>SUM(C5,C6,C7,C9,C10,C12)</f>
        <v>55057</v>
      </c>
      <c r="D13" s="105">
        <f>SUM(D3:D12)</f>
        <v>145633</v>
      </c>
      <c r="E13" s="105">
        <f>SUM(E3:E12)</f>
        <v>147980</v>
      </c>
      <c r="F13" s="105">
        <f>SUM(F3:F12)</f>
        <v>293613</v>
      </c>
      <c r="G13" s="106">
        <f>SUM(G5,G6,G7,G9,G10,G12)</f>
        <v>12900565</v>
      </c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="75" zoomScaleNormal="75" zoomScalePageLayoutView="0" workbookViewId="0" topLeftCell="A1">
      <selection activeCell="B10" sqref="B10:G12"/>
    </sheetView>
  </sheetViews>
  <sheetFormatPr defaultColWidth="30.50390625" defaultRowHeight="16.5"/>
  <cols>
    <col min="1" max="1" width="29.25390625" style="0" bestFit="1" customWidth="1"/>
    <col min="2" max="3" width="16.125" style="0" bestFit="1" customWidth="1"/>
    <col min="4" max="4" width="13.00390625" style="0" bestFit="1" customWidth="1"/>
    <col min="5" max="5" width="16.625" style="0" bestFit="1" customWidth="1"/>
    <col min="6" max="6" width="13.125" style="0" bestFit="1" customWidth="1"/>
    <col min="7" max="7" width="21.875" style="0" bestFit="1" customWidth="1"/>
  </cols>
  <sheetData>
    <row r="1" spans="1:7" ht="21.75" thickBot="1">
      <c r="A1" s="256" t="s">
        <v>88</v>
      </c>
      <c r="B1" s="257"/>
      <c r="C1" s="257"/>
      <c r="D1" s="257"/>
      <c r="E1" s="257"/>
      <c r="F1" s="257"/>
      <c r="G1" s="258"/>
    </row>
    <row r="2" spans="1:7" ht="39.75" thickBot="1">
      <c r="A2" s="41" t="s">
        <v>52</v>
      </c>
      <c r="B2" s="42" t="s">
        <v>34</v>
      </c>
      <c r="C2" s="43" t="s">
        <v>35</v>
      </c>
      <c r="D2" s="43" t="s">
        <v>36</v>
      </c>
      <c r="E2" s="43" t="s">
        <v>37</v>
      </c>
      <c r="F2" s="82" t="s">
        <v>38</v>
      </c>
      <c r="G2" s="83" t="s">
        <v>51</v>
      </c>
    </row>
    <row r="3" spans="1:9" ht="21">
      <c r="A3" s="84" t="s">
        <v>53</v>
      </c>
      <c r="B3" s="85" t="s">
        <v>54</v>
      </c>
      <c r="C3" s="86">
        <f>F3</f>
        <v>115087</v>
      </c>
      <c r="D3" s="86">
        <v>63699</v>
      </c>
      <c r="E3" s="87">
        <v>51388</v>
      </c>
      <c r="F3" s="108">
        <f>SUM(D3:E3)</f>
        <v>115087</v>
      </c>
      <c r="G3" s="110" t="s">
        <v>54</v>
      </c>
      <c r="H3" s="36"/>
      <c r="I3" s="36"/>
    </row>
    <row r="4" spans="1:9" ht="21">
      <c r="A4" s="89" t="s">
        <v>55</v>
      </c>
      <c r="B4" s="90" t="s">
        <v>54</v>
      </c>
      <c r="C4" s="91">
        <f>F4</f>
        <v>85399</v>
      </c>
      <c r="D4" s="91">
        <v>44416</v>
      </c>
      <c r="E4" s="91">
        <v>40983</v>
      </c>
      <c r="F4" s="109">
        <f>D4+E4</f>
        <v>85399</v>
      </c>
      <c r="G4" s="111" t="s">
        <v>54</v>
      </c>
      <c r="H4" s="36"/>
      <c r="I4" s="36"/>
    </row>
    <row r="5" spans="1:9" ht="21">
      <c r="A5" s="89" t="s">
        <v>56</v>
      </c>
      <c r="B5" s="94">
        <v>13941</v>
      </c>
      <c r="C5" s="95">
        <v>1539</v>
      </c>
      <c r="D5" s="91">
        <v>6405</v>
      </c>
      <c r="E5" s="91">
        <v>9075</v>
      </c>
      <c r="F5" s="109">
        <f aca="true" t="shared" si="0" ref="F5:F11">D5+E5</f>
        <v>15480</v>
      </c>
      <c r="G5" s="111">
        <f>B5*400</f>
        <v>5576400</v>
      </c>
      <c r="H5" s="36"/>
      <c r="I5" s="36"/>
    </row>
    <row r="6" spans="1:9" ht="21">
      <c r="A6" s="89" t="s">
        <v>57</v>
      </c>
      <c r="B6" s="90">
        <v>5305</v>
      </c>
      <c r="C6" s="91">
        <f>F6-B6</f>
        <v>5268</v>
      </c>
      <c r="D6" s="91">
        <v>3669</v>
      </c>
      <c r="E6" s="91">
        <v>6904</v>
      </c>
      <c r="F6" s="109">
        <f t="shared" si="0"/>
        <v>10573</v>
      </c>
      <c r="G6" s="112">
        <v>795750</v>
      </c>
      <c r="H6" s="36"/>
      <c r="I6" s="36"/>
    </row>
    <row r="7" spans="1:9" ht="21">
      <c r="A7" s="97" t="s">
        <v>58</v>
      </c>
      <c r="B7" s="94">
        <v>12066</v>
      </c>
      <c r="C7" s="95">
        <v>4282</v>
      </c>
      <c r="D7" s="95">
        <v>6612</v>
      </c>
      <c r="E7" s="95">
        <v>9736</v>
      </c>
      <c r="F7" s="109">
        <f t="shared" si="0"/>
        <v>16348</v>
      </c>
      <c r="G7" s="111">
        <v>3335728</v>
      </c>
      <c r="H7" s="36"/>
      <c r="I7" s="36"/>
    </row>
    <row r="8" spans="1:9" ht="21">
      <c r="A8" s="231" t="s">
        <v>59</v>
      </c>
      <c r="B8" s="95" t="s">
        <v>54</v>
      </c>
      <c r="C8" s="91">
        <f>F8</f>
        <v>54156</v>
      </c>
      <c r="D8" s="95">
        <v>29141</v>
      </c>
      <c r="E8" s="95">
        <v>25015</v>
      </c>
      <c r="F8" s="98">
        <f t="shared" si="0"/>
        <v>54156</v>
      </c>
      <c r="G8" s="229" t="s">
        <v>54</v>
      </c>
      <c r="H8" s="36"/>
      <c r="I8" s="36"/>
    </row>
    <row r="9" spans="1:9" ht="21">
      <c r="A9" s="231" t="s">
        <v>60</v>
      </c>
      <c r="B9" s="95">
        <v>2850</v>
      </c>
      <c r="C9" s="95">
        <v>39900</v>
      </c>
      <c r="D9" s="95">
        <v>23500</v>
      </c>
      <c r="E9" s="95">
        <v>19250</v>
      </c>
      <c r="F9" s="98">
        <f t="shared" si="0"/>
        <v>42750</v>
      </c>
      <c r="G9" s="230">
        <v>375232</v>
      </c>
      <c r="H9" s="36"/>
      <c r="I9" s="36"/>
    </row>
    <row r="10" spans="1:9" ht="21">
      <c r="A10" s="232" t="s">
        <v>61</v>
      </c>
      <c r="B10" s="91">
        <v>5307</v>
      </c>
      <c r="C10" s="91">
        <v>339</v>
      </c>
      <c r="D10" s="91">
        <v>2990</v>
      </c>
      <c r="E10" s="91">
        <v>2656</v>
      </c>
      <c r="F10" s="98">
        <f t="shared" si="0"/>
        <v>5646</v>
      </c>
      <c r="G10" s="140">
        <v>179480</v>
      </c>
      <c r="H10" s="36"/>
      <c r="I10" s="36"/>
    </row>
    <row r="11" spans="1:9" ht="21">
      <c r="A11" s="232" t="s">
        <v>62</v>
      </c>
      <c r="B11" s="95" t="s">
        <v>54</v>
      </c>
      <c r="C11" s="95">
        <f>F11</f>
        <v>8582</v>
      </c>
      <c r="D11" s="91">
        <v>4028</v>
      </c>
      <c r="E11" s="91">
        <v>4554</v>
      </c>
      <c r="F11" s="98">
        <f t="shared" si="0"/>
        <v>8582</v>
      </c>
      <c r="G11" s="141" t="s">
        <v>66</v>
      </c>
      <c r="H11" s="36"/>
      <c r="I11" s="36"/>
    </row>
    <row r="12" spans="1:9" ht="21.75" thickBot="1">
      <c r="A12" s="232" t="s">
        <v>63</v>
      </c>
      <c r="B12" s="95">
        <v>23708</v>
      </c>
      <c r="C12" s="95">
        <v>720</v>
      </c>
      <c r="D12" s="95">
        <v>10538</v>
      </c>
      <c r="E12" s="95">
        <v>13890</v>
      </c>
      <c r="F12" s="96">
        <f>D12+E12</f>
        <v>24428</v>
      </c>
      <c r="G12" s="142">
        <f>F12*200</f>
        <v>4885600</v>
      </c>
      <c r="H12" s="36"/>
      <c r="I12" s="36"/>
    </row>
    <row r="13" spans="1:7" ht="21.75" thickBot="1">
      <c r="A13" s="143" t="s">
        <v>64</v>
      </c>
      <c r="B13" s="115">
        <f aca="true" t="shared" si="1" ref="B13:G13">SUM(B3:B12)</f>
        <v>63177</v>
      </c>
      <c r="C13" s="115">
        <f t="shared" si="1"/>
        <v>315272</v>
      </c>
      <c r="D13" s="115">
        <f t="shared" si="1"/>
        <v>194998</v>
      </c>
      <c r="E13" s="115">
        <f t="shared" si="1"/>
        <v>183451</v>
      </c>
      <c r="F13" s="115">
        <f>SUM(F3:F12)</f>
        <v>378449</v>
      </c>
      <c r="G13" s="115">
        <f t="shared" si="1"/>
        <v>15148190</v>
      </c>
    </row>
    <row r="22" ht="16.5">
      <c r="D22" s="36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"/>
  <sheetViews>
    <sheetView zoomScale="75" zoomScaleNormal="75" zoomScalePageLayoutView="0" workbookViewId="0" topLeftCell="A1">
      <selection activeCell="B10" sqref="B10:G12"/>
    </sheetView>
  </sheetViews>
  <sheetFormatPr defaultColWidth="9.00390625" defaultRowHeight="16.5"/>
  <cols>
    <col min="1" max="1" width="27.50390625" style="0" customWidth="1"/>
    <col min="2" max="2" width="12.875" style="0" bestFit="1" customWidth="1"/>
    <col min="3" max="4" width="13.125" style="0" bestFit="1" customWidth="1"/>
    <col min="5" max="5" width="16.00390625" style="0" bestFit="1" customWidth="1"/>
    <col min="6" max="6" width="13.125" style="0" bestFit="1" customWidth="1"/>
    <col min="7" max="7" width="23.75390625" style="0" customWidth="1"/>
    <col min="9" max="9" width="10.625" style="0" bestFit="1" customWidth="1"/>
    <col min="14" max="14" width="12.875" style="0" customWidth="1"/>
  </cols>
  <sheetData>
    <row r="1" spans="1:7" ht="21.75" thickBot="1">
      <c r="A1" s="256" t="s">
        <v>87</v>
      </c>
      <c r="B1" s="257"/>
      <c r="C1" s="257"/>
      <c r="D1" s="257"/>
      <c r="E1" s="257"/>
      <c r="F1" s="257"/>
      <c r="G1" s="258"/>
    </row>
    <row r="2" spans="1:7" ht="39.75" thickBot="1">
      <c r="A2" s="41" t="s">
        <v>52</v>
      </c>
      <c r="B2" s="32" t="s">
        <v>90</v>
      </c>
      <c r="C2" s="10" t="s">
        <v>89</v>
      </c>
      <c r="D2" s="43" t="s">
        <v>36</v>
      </c>
      <c r="E2" s="43" t="s">
        <v>37</v>
      </c>
      <c r="F2" s="82" t="s">
        <v>38</v>
      </c>
      <c r="G2" s="83" t="s">
        <v>51</v>
      </c>
    </row>
    <row r="3" spans="1:12" ht="26.25" customHeight="1">
      <c r="A3" s="123" t="s">
        <v>53</v>
      </c>
      <c r="B3" s="124">
        <v>0</v>
      </c>
      <c r="C3" s="125">
        <v>107117</v>
      </c>
      <c r="D3" s="125">
        <v>38309</v>
      </c>
      <c r="E3" s="125">
        <v>68808</v>
      </c>
      <c r="F3" s="126">
        <f>D3+E3</f>
        <v>107117</v>
      </c>
      <c r="G3" s="127" t="s">
        <v>54</v>
      </c>
      <c r="I3" s="36"/>
      <c r="J3" s="36"/>
      <c r="K3" s="36"/>
      <c r="L3" s="36"/>
    </row>
    <row r="4" spans="1:12" ht="26.25" customHeight="1">
      <c r="A4" s="128" t="s">
        <v>55</v>
      </c>
      <c r="B4" s="129">
        <v>0</v>
      </c>
      <c r="C4" s="130">
        <v>445984</v>
      </c>
      <c r="D4" s="130">
        <v>252888</v>
      </c>
      <c r="E4" s="130">
        <v>193096</v>
      </c>
      <c r="F4" s="131">
        <f>D4+E4</f>
        <v>445984</v>
      </c>
      <c r="G4" s="132" t="s">
        <v>54</v>
      </c>
      <c r="I4" s="36"/>
      <c r="J4" s="36"/>
      <c r="K4" s="36"/>
      <c r="L4" s="36"/>
    </row>
    <row r="5" spans="1:12" ht="26.25" customHeight="1">
      <c r="A5" s="128" t="s">
        <v>67</v>
      </c>
      <c r="B5" s="129">
        <v>24505</v>
      </c>
      <c r="C5" s="130">
        <v>94</v>
      </c>
      <c r="D5" s="130">
        <v>10414</v>
      </c>
      <c r="E5" s="130">
        <v>14185</v>
      </c>
      <c r="F5" s="131">
        <f aca="true" t="shared" si="0" ref="F5:F11">D5+E5</f>
        <v>24599</v>
      </c>
      <c r="G5" s="132">
        <f>B5*400</f>
        <v>9802000</v>
      </c>
      <c r="I5" s="36"/>
      <c r="J5" s="36"/>
      <c r="K5" s="36"/>
      <c r="L5" s="36"/>
    </row>
    <row r="6" spans="1:12" ht="26.25" customHeight="1">
      <c r="A6" s="128" t="s">
        <v>57</v>
      </c>
      <c r="B6" s="129">
        <v>7934</v>
      </c>
      <c r="C6" s="130">
        <v>7650</v>
      </c>
      <c r="D6" s="130">
        <v>6671</v>
      </c>
      <c r="E6" s="130">
        <v>8913</v>
      </c>
      <c r="F6" s="131">
        <f t="shared" si="0"/>
        <v>15584</v>
      </c>
      <c r="G6" s="133">
        <f>B6*150</f>
        <v>1190100</v>
      </c>
      <c r="I6" s="36"/>
      <c r="J6" s="36"/>
      <c r="K6" s="36"/>
      <c r="L6" s="36"/>
    </row>
    <row r="7" spans="1:12" ht="26.25" customHeight="1">
      <c r="A7" s="134" t="s">
        <v>69</v>
      </c>
      <c r="B7" s="129">
        <v>19120</v>
      </c>
      <c r="C7" s="130">
        <v>5766</v>
      </c>
      <c r="D7" s="130">
        <v>9184</v>
      </c>
      <c r="E7" s="130">
        <v>15702</v>
      </c>
      <c r="F7" s="131">
        <f t="shared" si="0"/>
        <v>24886</v>
      </c>
      <c r="G7" s="132">
        <v>5304235</v>
      </c>
      <c r="I7" s="36"/>
      <c r="J7" s="36"/>
      <c r="K7" s="36"/>
      <c r="L7" s="36"/>
    </row>
    <row r="8" spans="1:12" ht="26.25" customHeight="1">
      <c r="A8" s="134" t="s">
        <v>68</v>
      </c>
      <c r="B8" s="129">
        <v>0</v>
      </c>
      <c r="C8" s="130">
        <v>82356</v>
      </c>
      <c r="D8" s="130">
        <v>31880</v>
      </c>
      <c r="E8" s="130">
        <v>50476</v>
      </c>
      <c r="F8" s="131">
        <f t="shared" si="0"/>
        <v>82356</v>
      </c>
      <c r="G8" s="132" t="s">
        <v>54</v>
      </c>
      <c r="I8" s="36"/>
      <c r="J8" s="36"/>
      <c r="K8" s="36"/>
      <c r="L8" s="36"/>
    </row>
    <row r="9" spans="1:12" ht="26.25" customHeight="1">
      <c r="A9" s="134" t="s">
        <v>60</v>
      </c>
      <c r="B9" s="129">
        <v>23200</v>
      </c>
      <c r="C9" s="130">
        <v>61200</v>
      </c>
      <c r="D9" s="130">
        <v>44600</v>
      </c>
      <c r="E9" s="130">
        <v>39800</v>
      </c>
      <c r="F9" s="131">
        <f t="shared" si="0"/>
        <v>84400</v>
      </c>
      <c r="G9" s="135">
        <v>1584000</v>
      </c>
      <c r="I9" s="36"/>
      <c r="J9" s="36"/>
      <c r="K9" s="36"/>
      <c r="L9" s="36"/>
    </row>
    <row r="10" spans="1:12" ht="26.25" customHeight="1">
      <c r="A10" s="89" t="s">
        <v>61</v>
      </c>
      <c r="B10" s="90">
        <v>10891</v>
      </c>
      <c r="C10" s="91">
        <v>573</v>
      </c>
      <c r="D10" s="91">
        <v>4139</v>
      </c>
      <c r="E10" s="91">
        <v>7325</v>
      </c>
      <c r="F10" s="131">
        <f t="shared" si="0"/>
        <v>11464</v>
      </c>
      <c r="G10" s="112">
        <v>377650</v>
      </c>
      <c r="I10" s="36"/>
      <c r="J10" s="36"/>
      <c r="K10" s="36"/>
      <c r="L10" s="36"/>
    </row>
    <row r="11" spans="1:12" ht="26.25" customHeight="1">
      <c r="A11" s="89" t="s">
        <v>62</v>
      </c>
      <c r="B11" s="90">
        <v>0</v>
      </c>
      <c r="C11" s="91">
        <v>12354</v>
      </c>
      <c r="D11" s="91">
        <v>4331</v>
      </c>
      <c r="E11" s="91">
        <v>8023</v>
      </c>
      <c r="F11" s="131">
        <f t="shared" si="0"/>
        <v>12354</v>
      </c>
      <c r="G11" s="114" t="s">
        <v>19</v>
      </c>
      <c r="I11" s="36"/>
      <c r="J11" s="36"/>
      <c r="K11" s="36"/>
      <c r="L11" s="36"/>
    </row>
    <row r="12" spans="1:15" ht="26.25" customHeight="1" thickBot="1">
      <c r="A12" s="100" t="s">
        <v>63</v>
      </c>
      <c r="B12" s="119">
        <v>46587</v>
      </c>
      <c r="C12" s="120">
        <v>3269</v>
      </c>
      <c r="D12" s="120">
        <v>15797</v>
      </c>
      <c r="E12" s="120">
        <v>34059</v>
      </c>
      <c r="F12" s="121">
        <f>D12+E12</f>
        <v>49856</v>
      </c>
      <c r="G12" s="113">
        <f>B12*200</f>
        <v>9317400</v>
      </c>
      <c r="I12" s="36"/>
      <c r="J12" s="36"/>
      <c r="K12" s="36"/>
      <c r="L12" s="36"/>
      <c r="N12" s="241"/>
      <c r="O12" s="241"/>
    </row>
    <row r="13" spans="1:12" ht="26.25" customHeight="1" thickBot="1">
      <c r="A13" s="81" t="s">
        <v>64</v>
      </c>
      <c r="B13" s="118">
        <f aca="true" t="shared" si="1" ref="B13:G13">SUM(B3:B12)</f>
        <v>132237</v>
      </c>
      <c r="C13" s="118">
        <f t="shared" si="1"/>
        <v>726363</v>
      </c>
      <c r="D13" s="118">
        <f t="shared" si="1"/>
        <v>418213</v>
      </c>
      <c r="E13" s="118">
        <f t="shared" si="1"/>
        <v>440387</v>
      </c>
      <c r="F13" s="118">
        <f t="shared" si="1"/>
        <v>858600</v>
      </c>
      <c r="G13" s="118">
        <f t="shared" si="1"/>
        <v>27575385</v>
      </c>
      <c r="I13" s="36"/>
      <c r="J13" s="36"/>
      <c r="K13" s="24"/>
      <c r="L13" s="36"/>
    </row>
    <row r="16" spans="2:5" ht="16.5">
      <c r="B16" s="24"/>
      <c r="D16" s="24"/>
      <c r="E16" s="36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75" zoomScaleNormal="75" zoomScalePageLayoutView="0" workbookViewId="0" topLeftCell="A1">
      <selection activeCell="H16" sqref="H16"/>
    </sheetView>
  </sheetViews>
  <sheetFormatPr defaultColWidth="32.25390625" defaultRowHeight="16.5"/>
  <cols>
    <col min="1" max="1" width="29.25390625" style="0" bestFit="1" customWidth="1"/>
    <col min="2" max="3" width="16.00390625" style="0" bestFit="1" customWidth="1"/>
    <col min="4" max="4" width="13.125" style="0" bestFit="1" customWidth="1"/>
    <col min="5" max="5" width="16.00390625" style="0" bestFit="1" customWidth="1"/>
    <col min="6" max="6" width="13.125" style="0" bestFit="1" customWidth="1"/>
    <col min="7" max="7" width="21.875" style="0" bestFit="1" customWidth="1"/>
    <col min="8" max="8" width="13.50390625" style="0" customWidth="1"/>
    <col min="9" max="18" width="32.25390625" style="0" customWidth="1"/>
    <col min="19" max="21" width="8.125" style="0" bestFit="1" customWidth="1"/>
  </cols>
  <sheetData>
    <row r="1" spans="1:7" ht="21.75" thickBot="1">
      <c r="A1" s="256" t="s">
        <v>86</v>
      </c>
      <c r="B1" s="257"/>
      <c r="C1" s="257"/>
      <c r="D1" s="257"/>
      <c r="E1" s="257"/>
      <c r="F1" s="257"/>
      <c r="G1" s="258"/>
    </row>
    <row r="2" spans="1:7" ht="39.75" thickBot="1">
      <c r="A2" s="41" t="s">
        <v>52</v>
      </c>
      <c r="B2" s="42" t="s">
        <v>34</v>
      </c>
      <c r="C2" s="43" t="s">
        <v>35</v>
      </c>
      <c r="D2" s="43" t="s">
        <v>36</v>
      </c>
      <c r="E2" s="43" t="s">
        <v>37</v>
      </c>
      <c r="F2" s="82" t="s">
        <v>38</v>
      </c>
      <c r="G2" s="83" t="s">
        <v>51</v>
      </c>
    </row>
    <row r="3" spans="1:9" ht="21">
      <c r="A3" s="123" t="s">
        <v>53</v>
      </c>
      <c r="B3" s="124" t="s">
        <v>54</v>
      </c>
      <c r="C3" s="125" t="s">
        <v>54</v>
      </c>
      <c r="D3" s="125">
        <v>44192</v>
      </c>
      <c r="E3" s="125">
        <v>81096</v>
      </c>
      <c r="F3" s="126">
        <v>125288</v>
      </c>
      <c r="G3" s="136" t="s">
        <v>54</v>
      </c>
      <c r="H3" s="36"/>
      <c r="I3" s="36"/>
    </row>
    <row r="4" spans="1:9" ht="21">
      <c r="A4" s="128" t="s">
        <v>55</v>
      </c>
      <c r="B4" s="129" t="s">
        <v>54</v>
      </c>
      <c r="C4" s="130" t="s">
        <v>54</v>
      </c>
      <c r="D4" s="130">
        <v>79702</v>
      </c>
      <c r="E4" s="130">
        <v>86234</v>
      </c>
      <c r="F4" s="131">
        <v>165936</v>
      </c>
      <c r="G4" s="137" t="s">
        <v>54</v>
      </c>
      <c r="H4" s="36"/>
      <c r="I4" s="36"/>
    </row>
    <row r="5" spans="1:9" ht="21">
      <c r="A5" s="128" t="s">
        <v>56</v>
      </c>
      <c r="B5" s="129">
        <v>20763</v>
      </c>
      <c r="C5" s="130">
        <v>54</v>
      </c>
      <c r="D5" s="130">
        <v>8409</v>
      </c>
      <c r="E5" s="130">
        <v>12408</v>
      </c>
      <c r="F5" s="131">
        <v>20817</v>
      </c>
      <c r="G5" s="137">
        <f>B5*400</f>
        <v>8305200</v>
      </c>
      <c r="H5" s="36"/>
      <c r="I5" s="36"/>
    </row>
    <row r="6" spans="1:9" ht="21">
      <c r="A6" s="128" t="s">
        <v>57</v>
      </c>
      <c r="B6" s="129">
        <v>5557</v>
      </c>
      <c r="C6" s="130">
        <v>5440</v>
      </c>
      <c r="D6" s="130">
        <v>4624</v>
      </c>
      <c r="E6" s="130">
        <v>6373</v>
      </c>
      <c r="F6" s="131">
        <v>10997</v>
      </c>
      <c r="G6" s="138">
        <f>B6*150</f>
        <v>833550</v>
      </c>
      <c r="H6" s="36"/>
      <c r="I6" s="36"/>
    </row>
    <row r="7" spans="1:9" ht="21">
      <c r="A7" s="134" t="s">
        <v>58</v>
      </c>
      <c r="B7" s="129">
        <v>16034</v>
      </c>
      <c r="C7" s="130">
        <v>3558</v>
      </c>
      <c r="D7" s="130">
        <v>7276</v>
      </c>
      <c r="E7" s="130">
        <v>12316</v>
      </c>
      <c r="F7" s="131">
        <v>19592</v>
      </c>
      <c r="G7" s="137">
        <v>4310685</v>
      </c>
      <c r="H7" s="36"/>
      <c r="I7" s="36"/>
    </row>
    <row r="8" spans="1:9" ht="21">
      <c r="A8" s="134" t="s">
        <v>59</v>
      </c>
      <c r="B8" s="129" t="s">
        <v>54</v>
      </c>
      <c r="C8" s="130" t="s">
        <v>54</v>
      </c>
      <c r="D8" s="130">
        <v>33779</v>
      </c>
      <c r="E8" s="130">
        <v>44077</v>
      </c>
      <c r="F8" s="131">
        <v>77856</v>
      </c>
      <c r="G8" s="137" t="s">
        <v>54</v>
      </c>
      <c r="H8" s="36"/>
      <c r="I8" s="36"/>
    </row>
    <row r="9" spans="1:9" ht="21">
      <c r="A9" s="134" t="s">
        <v>60</v>
      </c>
      <c r="B9" s="129">
        <v>13100</v>
      </c>
      <c r="C9" s="130">
        <v>55400</v>
      </c>
      <c r="D9" s="130">
        <v>30250</v>
      </c>
      <c r="E9" s="130">
        <v>38250</v>
      </c>
      <c r="F9" s="131">
        <v>68500</v>
      </c>
      <c r="G9" s="139">
        <v>1572000</v>
      </c>
      <c r="H9" s="36"/>
      <c r="I9" s="36"/>
    </row>
    <row r="10" spans="1:10" ht="21">
      <c r="A10" s="89" t="s">
        <v>61</v>
      </c>
      <c r="B10" s="90">
        <v>6296</v>
      </c>
      <c r="C10" s="91">
        <v>995</v>
      </c>
      <c r="D10" s="91">
        <v>2664</v>
      </c>
      <c r="E10" s="91">
        <v>4627</v>
      </c>
      <c r="F10" s="98">
        <v>7291</v>
      </c>
      <c r="G10" s="140">
        <v>269460</v>
      </c>
      <c r="H10" s="36"/>
      <c r="I10" s="36"/>
      <c r="J10" s="36"/>
    </row>
    <row r="11" spans="1:9" ht="21">
      <c r="A11" s="89" t="s">
        <v>62</v>
      </c>
      <c r="B11" s="90" t="s">
        <v>54</v>
      </c>
      <c r="C11" s="91" t="s">
        <v>54</v>
      </c>
      <c r="D11" s="91">
        <v>3564</v>
      </c>
      <c r="E11" s="91">
        <v>5433</v>
      </c>
      <c r="F11" s="98">
        <v>8997</v>
      </c>
      <c r="G11" s="141" t="s">
        <v>19</v>
      </c>
      <c r="H11" s="36"/>
      <c r="I11" s="36"/>
    </row>
    <row r="12" spans="1:9" ht="21.75" thickBot="1">
      <c r="A12" s="144" t="s">
        <v>63</v>
      </c>
      <c r="B12" s="119">
        <v>37717</v>
      </c>
      <c r="C12" s="120">
        <v>1463</v>
      </c>
      <c r="D12" s="120">
        <v>12836</v>
      </c>
      <c r="E12" s="120">
        <v>26344</v>
      </c>
      <c r="F12" s="121">
        <v>39180</v>
      </c>
      <c r="G12" s="142">
        <f>B12*200</f>
        <v>7543400</v>
      </c>
      <c r="H12" s="36"/>
      <c r="I12" s="36"/>
    </row>
    <row r="13" spans="1:7" ht="21.75" thickBot="1">
      <c r="A13" s="143" t="s">
        <v>64</v>
      </c>
      <c r="B13" s="116">
        <f aca="true" t="shared" si="0" ref="B13:G13">SUM(B3:B12)</f>
        <v>99467</v>
      </c>
      <c r="C13" s="117">
        <f t="shared" si="0"/>
        <v>66910</v>
      </c>
      <c r="D13" s="117">
        <f t="shared" si="0"/>
        <v>227296</v>
      </c>
      <c r="E13" s="117">
        <f t="shared" si="0"/>
        <v>317158</v>
      </c>
      <c r="F13" s="118">
        <f t="shared" si="0"/>
        <v>544454</v>
      </c>
      <c r="G13" s="122">
        <f t="shared" si="0"/>
        <v>22834295</v>
      </c>
    </row>
    <row r="16" ht="16.5">
      <c r="B16" s="146"/>
    </row>
  </sheetData>
  <sheetProtection/>
  <mergeCells count="1">
    <mergeCell ref="A1:G1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花東縱谷國家風景區管理處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花東縱谷國家風景區管理處</dc:creator>
  <cp:keywords/>
  <dc:description/>
  <cp:lastModifiedBy>黃敬懿</cp:lastModifiedBy>
  <cp:lastPrinted>2016-01-12T07:24:57Z</cp:lastPrinted>
  <dcterms:created xsi:type="dcterms:W3CDTF">2005-09-19T04:28:14Z</dcterms:created>
  <dcterms:modified xsi:type="dcterms:W3CDTF">2016-02-04T06:17:46Z</dcterms:modified>
  <cp:category/>
  <cp:version/>
  <cp:contentType/>
  <cp:contentStatus/>
</cp:coreProperties>
</file>