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68" yWindow="2028" windowWidth="13332" windowHeight="5760" tabRatio="639" activeTab="0"/>
  </bookViews>
  <sheets>
    <sheet name="105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工作表2" sheetId="14" r:id="rId14"/>
  </sheets>
  <externalReferences>
    <externalReference r:id="rId17"/>
  </externalReferences>
  <definedNames>
    <definedName name="_xlnm.Print_Area" localSheetId="0">'105年總表'!$A$1:$N$15</definedName>
    <definedName name="_xlnm.Print_Area" localSheetId="6">'6月'!$A$1:$G$13</definedName>
  </definedNames>
  <calcPr fullCalcOnLoad="1"/>
</workbook>
</file>

<file path=xl/sharedStrings.xml><?xml version="1.0" encoding="utf-8"?>
<sst xmlns="http://schemas.openxmlformats.org/spreadsheetml/2006/main" count="460" uniqueCount="79">
  <si>
    <t>關山親水公園</t>
  </si>
  <si>
    <t>池上牧野渡假村</t>
  </si>
  <si>
    <t>初鹿牧場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</si>
  <si>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</si>
  <si>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</si>
  <si>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</si>
  <si>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</si>
  <si>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</si>
  <si>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</si>
  <si>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</si>
  <si>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</si>
  <si>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原生應用植物園</t>
  </si>
  <si>
    <t>原生應用植物園</t>
  </si>
  <si>
    <t>布農部落</t>
  </si>
  <si>
    <t>布農部落</t>
  </si>
  <si>
    <t>花蓮觀光糖廠</t>
  </si>
  <si>
    <t>立川漁場</t>
  </si>
  <si>
    <t>立川漁場</t>
  </si>
  <si>
    <t>花蓮觀光糖廠</t>
  </si>
  <si>
    <t>無</t>
  </si>
  <si>
    <t>合計</t>
  </si>
  <si>
    <r>
      <t>門票收入</t>
    </r>
    <r>
      <rPr>
        <sz val="10"/>
        <rFont val="標楷體"/>
        <family val="4"/>
      </rPr>
      <t>(單位:NT)</t>
    </r>
  </si>
  <si>
    <t xml:space="preserve">         項目
單位名稱</t>
  </si>
  <si>
    <t>月份</t>
  </si>
  <si>
    <t>鯉魚潭風景特定區</t>
  </si>
  <si>
    <t>鹿野高台</t>
  </si>
  <si>
    <t>新光兆豐農場</t>
  </si>
  <si>
    <t>關山親水公園</t>
  </si>
  <si>
    <t>池上牧野渡假村</t>
  </si>
  <si>
    <t>初鹿牧場</t>
  </si>
  <si>
    <t>總計(人)</t>
  </si>
  <si>
    <t>假日</t>
  </si>
  <si>
    <t>非假日</t>
  </si>
  <si>
    <t>無</t>
  </si>
  <si>
    <t>合計</t>
  </si>
  <si>
    <t>年度合計</t>
  </si>
  <si>
    <t>105年花東縱谷國家風景區遊客人數</t>
  </si>
  <si>
    <t>花東縱谷國家風景區管理處105年度1月轄區遊憩據點遊客人數統計表</t>
  </si>
  <si>
    <t>花東縱谷國家風景區管理處105年度2月轄區遊憩據點遊客人數統計表</t>
  </si>
  <si>
    <t>花東縱谷國家風景區管理處105年度3月轄區遊憩據點遊客人數統計表</t>
  </si>
  <si>
    <t>花東縱谷國家風景區管理處105年度4月轄區遊憩據點遊客人數統計表</t>
  </si>
  <si>
    <t>花東縱谷國家風景區管理處105年度5月轄區遊憩據點遊客人數統計表</t>
  </si>
  <si>
    <t>花東縱谷國家風景區管理處105年度6月轄區遊憩據點遊客人數統計表</t>
  </si>
  <si>
    <t>花東縱谷國家風景區管理處105年度7月轄區遊憩據點遊客人數統計表</t>
  </si>
  <si>
    <t>花東縱谷國家風景區管理處105年度8月轄區遊憩據點遊客人數統計表</t>
  </si>
  <si>
    <t>花東縱谷國家風景區管理處105年度9月轄區遊憩據點遊客人數統計表</t>
  </si>
  <si>
    <t>花東縱谷國家風景區管理處105年度10月轄區遊憩據點遊客人數統計表</t>
  </si>
  <si>
    <t>花東縱谷國家風景區管理處105年度11月轄區遊憩據點遊客人數統計表</t>
  </si>
  <si>
    <t>檢查欄位</t>
  </si>
  <si>
    <t>大坡池風景特定區</t>
  </si>
  <si>
    <t>伯朗大道</t>
  </si>
  <si>
    <t>池上大坡池</t>
  </si>
  <si>
    <t>初鹿牧場</t>
  </si>
  <si>
    <t>大坡池風景特定區</t>
  </si>
  <si>
    <t>伯朗大道</t>
  </si>
  <si>
    <t>無</t>
  </si>
  <si>
    <t>-</t>
  </si>
  <si>
    <t>-</t>
  </si>
  <si>
    <t>牧野渡假村
大坡池
伯朗大道</t>
  </si>
  <si>
    <t>無</t>
  </si>
  <si>
    <t>104年7月份及105年7月份遊客人數增減變化表</t>
  </si>
  <si>
    <t>遊憩據點</t>
  </si>
  <si>
    <t>增減變化</t>
  </si>
  <si>
    <t>轄區景點</t>
  </si>
  <si>
    <t>鯉魚潭風景特定區</t>
  </si>
  <si>
    <t>鹿野高台</t>
  </si>
  <si>
    <t>新光兆豐農場</t>
  </si>
  <si>
    <t>總人數（排除新增據點統計資料）</t>
  </si>
  <si>
    <t>新增據點</t>
  </si>
  <si>
    <t>大坡池風景特定區</t>
  </si>
  <si>
    <t>-</t>
  </si>
  <si>
    <t>伯朗大道</t>
  </si>
  <si>
    <t>105年7月</t>
  </si>
  <si>
    <t>104年7月</t>
  </si>
  <si>
    <r>
      <t>填報單位：交通部觀光局花東縱谷國家風景區管理處，聯絡人：遊憩課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張雅怡，電話：（</t>
    </r>
    <r>
      <rPr>
        <b/>
        <sz val="16"/>
        <rFont val="Times New Roman"/>
        <family val="1"/>
      </rPr>
      <t>03</t>
    </r>
    <r>
      <rPr>
        <b/>
        <sz val="16"/>
        <rFont val="標楷體"/>
        <family val="4"/>
      </rPr>
      <t>）</t>
    </r>
    <r>
      <rPr>
        <b/>
        <sz val="16"/>
        <rFont val="Times New Roman"/>
        <family val="1"/>
      </rPr>
      <t>8875306</t>
    </r>
    <r>
      <rPr>
        <b/>
        <sz val="16"/>
        <rFont val="標楷體"/>
        <family val="4"/>
      </rPr>
      <t>分機</t>
    </r>
    <r>
      <rPr>
        <b/>
        <sz val="16"/>
        <rFont val="Times New Roman"/>
        <family val="1"/>
      </rPr>
      <t>665</t>
    </r>
  </si>
  <si>
    <t>無</t>
  </si>
  <si>
    <t>無</t>
  </si>
  <si>
    <t>花東縱谷國家風景區管理處105年度12月轄區遊憩據點遊客人數統計表</t>
  </si>
  <si>
    <t>備註:※ 1月 1日元旦、1/1-1/3為開國紀念日連假。
     ※ 2月6日除夕、2/6-2/14為農曆春節連續假期。
     ※ 2月28日和平紀念日、2/27-2/29為228連假。
     ※ 4月 5日清明節、4/2-4/5為清明節連假。
     ※ 5月 1日勞動節、5/1-5/3為勞動節連假。
     ※ 6月9日端午節、6/9-6/12為端午節連假。
     ※ 9月15日中秋節、9/15-9/18為中秋節連假。
     ※10月10日國慶日、10/9-10/11為國慶日連假。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</si>
</sst>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  <numFmt numFmtId="184" formatCode="#,##0;[Red]#,##0"/>
    <numFmt numFmtId="185" formatCode="[$€-2]\ #,##0.00_);[Red]\([$€-2]\ #,##0.00\)"/>
    <numFmt numFmtId="186" formatCode="m&quot;月&quot;d&quot;日&quot;"/>
    <numFmt numFmtId="187" formatCode="#,##0_ ;[Red]\-#,##0\ "/>
    <numFmt numFmtId="188" formatCode="0_ "/>
    <numFmt numFmtId="189" formatCode="_-* #,##0.0_-;\-* #,##0.0_-;_-* &quot;-&quot;??_-;_-@_-"/>
    <numFmt numFmtId="190" formatCode="_-* #,##0_-;\-* #,##0_-;_-* &quot;-&quot;??_-;_-@_-"/>
    <numFmt numFmtId="191" formatCode="&quot;$&quot;#,##0_);[Red]\(&quot;$&quot;#,##0\)"/>
  </numFmts>
  <fonts count="6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6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0" xfId="33" applyNumberFormat="1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3" applyFont="1" applyBorder="1" applyAlignment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182" fontId="7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82" fontId="7" fillId="0" borderId="11" xfId="0" applyNumberFormat="1" applyFont="1" applyBorder="1" applyAlignment="1">
      <alignment horizontal="right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33" applyFont="1" applyBorder="1" applyAlignment="1">
      <alignment vertical="center"/>
      <protection/>
    </xf>
    <xf numFmtId="0" fontId="17" fillId="0" borderId="14" xfId="0" applyFont="1" applyBorder="1" applyAlignment="1">
      <alignment vertical="center"/>
    </xf>
    <xf numFmtId="3" fontId="15" fillId="0" borderId="0" xfId="33" applyNumberFormat="1" applyFont="1" applyBorder="1" applyAlignment="1">
      <alignment vertical="center"/>
      <protection/>
    </xf>
    <xf numFmtId="184" fontId="0" fillId="0" borderId="0" xfId="0" applyNumberFormat="1" applyBorder="1" applyAlignment="1">
      <alignment vertical="center"/>
    </xf>
    <xf numFmtId="180" fontId="7" fillId="0" borderId="15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2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180" fontId="7" fillId="0" borderId="16" xfId="0" applyNumberFormat="1" applyFont="1" applyBorder="1" applyAlignment="1">
      <alignment horizontal="right" vertical="center" wrapText="1"/>
    </xf>
    <xf numFmtId="180" fontId="7" fillId="0" borderId="17" xfId="0" applyNumberFormat="1" applyFont="1" applyBorder="1" applyAlignment="1">
      <alignment horizontal="right" vertical="center" wrapText="1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182" fontId="7" fillId="0" borderId="20" xfId="0" applyNumberFormat="1" applyFont="1" applyBorder="1" applyAlignment="1">
      <alignment horizontal="right" vertical="center" wrapText="1"/>
    </xf>
    <xf numFmtId="180" fontId="7" fillId="0" borderId="21" xfId="0" applyNumberFormat="1" applyFont="1" applyBorder="1" applyAlignment="1">
      <alignment horizontal="right" vertical="center" wrapText="1"/>
    </xf>
    <xf numFmtId="180" fontId="11" fillId="0" borderId="22" xfId="0" applyNumberFormat="1" applyFont="1" applyBorder="1" applyAlignment="1">
      <alignment horizontal="right" vertical="center" wrapText="1"/>
    </xf>
    <xf numFmtId="180" fontId="7" fillId="0" borderId="23" xfId="0" applyNumberFormat="1" applyFont="1" applyBorder="1" applyAlignment="1">
      <alignment horizontal="right" vertical="center" wrapText="1"/>
    </xf>
    <xf numFmtId="180" fontId="7" fillId="0" borderId="2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80" fontId="7" fillId="0" borderId="25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18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87" fontId="7" fillId="0" borderId="10" xfId="35" applyNumberFormat="1" applyFont="1" applyBorder="1" applyAlignment="1">
      <alignment horizontal="right" vertical="center"/>
    </xf>
    <xf numFmtId="187" fontId="7" fillId="0" borderId="12" xfId="35" applyNumberFormat="1" applyFont="1" applyBorder="1" applyAlignment="1">
      <alignment horizontal="right" vertical="center"/>
    </xf>
    <xf numFmtId="187" fontId="7" fillId="0" borderId="26" xfId="0" applyNumberFormat="1" applyFont="1" applyBorder="1" applyAlignment="1">
      <alignment horizontal="right" vertical="center" wrapText="1"/>
    </xf>
    <xf numFmtId="187" fontId="7" fillId="0" borderId="27" xfId="0" applyNumberFormat="1" applyFont="1" applyBorder="1" applyAlignment="1">
      <alignment horizontal="right" vertical="center" wrapText="1"/>
    </xf>
    <xf numFmtId="187" fontId="7" fillId="0" borderId="11" xfId="0" applyNumberFormat="1" applyFont="1" applyBorder="1" applyAlignment="1">
      <alignment horizontal="right" vertical="center" wrapText="1"/>
    </xf>
    <xf numFmtId="187" fontId="11" fillId="0" borderId="23" xfId="33" applyNumberFormat="1" applyFont="1" applyBorder="1" applyAlignment="1">
      <alignment horizontal="right" vertical="center"/>
      <protection/>
    </xf>
    <xf numFmtId="187" fontId="7" fillId="0" borderId="28" xfId="0" applyNumberFormat="1" applyFont="1" applyBorder="1" applyAlignment="1">
      <alignment horizontal="right" vertical="center" wrapText="1"/>
    </xf>
    <xf numFmtId="187" fontId="7" fillId="0" borderId="10" xfId="0" applyNumberFormat="1" applyFont="1" applyBorder="1" applyAlignment="1">
      <alignment horizontal="right" vertical="center" wrapText="1"/>
    </xf>
    <xf numFmtId="187" fontId="7" fillId="0" borderId="12" xfId="0" applyNumberFormat="1" applyFont="1" applyBorder="1" applyAlignment="1">
      <alignment horizontal="right" vertical="center" wrapText="1"/>
    </xf>
    <xf numFmtId="187" fontId="11" fillId="0" borderId="24" xfId="33" applyNumberFormat="1" applyFont="1" applyBorder="1" applyAlignment="1">
      <alignment horizontal="right" vertical="center"/>
      <protection/>
    </xf>
    <xf numFmtId="187" fontId="7" fillId="0" borderId="28" xfId="33" applyNumberFormat="1" applyFont="1" applyBorder="1" applyAlignment="1">
      <alignment horizontal="right" vertical="center"/>
      <protection/>
    </xf>
    <xf numFmtId="187" fontId="7" fillId="0" borderId="10" xfId="33" applyNumberFormat="1" applyFont="1" applyBorder="1" applyAlignment="1">
      <alignment horizontal="right" vertical="center"/>
      <protection/>
    </xf>
    <xf numFmtId="187" fontId="7" fillId="0" borderId="12" xfId="33" applyNumberFormat="1" applyFont="1" applyBorder="1" applyAlignment="1">
      <alignment horizontal="right" vertical="center"/>
      <protection/>
    </xf>
    <xf numFmtId="187" fontId="7" fillId="0" borderId="28" xfId="35" applyNumberFormat="1" applyFont="1" applyBorder="1" applyAlignment="1">
      <alignment horizontal="right" vertical="center"/>
    </xf>
    <xf numFmtId="187" fontId="7" fillId="0" borderId="10" xfId="35" applyNumberFormat="1" applyFont="1" applyBorder="1" applyAlignment="1">
      <alignment horizontal="right" vertical="center" wrapText="1"/>
    </xf>
    <xf numFmtId="187" fontId="7" fillId="0" borderId="29" xfId="33" applyNumberFormat="1" applyFont="1" applyBorder="1" applyAlignment="1">
      <alignment horizontal="right" vertical="center"/>
      <protection/>
    </xf>
    <xf numFmtId="187" fontId="7" fillId="0" borderId="13" xfId="33" applyNumberFormat="1" applyFont="1" applyBorder="1" applyAlignment="1">
      <alignment horizontal="right" vertical="center"/>
      <protection/>
    </xf>
    <xf numFmtId="187" fontId="11" fillId="0" borderId="30" xfId="33" applyNumberFormat="1" applyFont="1" applyBorder="1" applyAlignment="1">
      <alignment vertical="center"/>
      <protection/>
    </xf>
    <xf numFmtId="187" fontId="11" fillId="0" borderId="31" xfId="33" applyNumberFormat="1" applyFont="1" applyBorder="1" applyAlignment="1">
      <alignment vertical="center"/>
      <protection/>
    </xf>
    <xf numFmtId="187" fontId="7" fillId="0" borderId="27" xfId="33" applyNumberFormat="1" applyFont="1" applyBorder="1" applyAlignment="1">
      <alignment vertical="center"/>
      <protection/>
    </xf>
    <xf numFmtId="187" fontId="7" fillId="0" borderId="11" xfId="33" applyNumberFormat="1" applyFont="1" applyBorder="1" applyAlignment="1">
      <alignment vertical="center"/>
      <protection/>
    </xf>
    <xf numFmtId="187" fontId="7" fillId="0" borderId="10" xfId="33" applyNumberFormat="1" applyFont="1" applyBorder="1" applyAlignment="1">
      <alignment vertical="center"/>
      <protection/>
    </xf>
    <xf numFmtId="187" fontId="7" fillId="0" borderId="12" xfId="33" applyNumberFormat="1" applyFont="1" applyBorder="1" applyAlignment="1">
      <alignment vertical="center"/>
      <protection/>
    </xf>
    <xf numFmtId="187" fontId="7" fillId="0" borderId="10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187" fontId="7" fillId="0" borderId="32" xfId="0" applyNumberFormat="1" applyFont="1" applyBorder="1" applyAlignment="1">
      <alignment vertical="center"/>
    </xf>
    <xf numFmtId="187" fontId="7" fillId="0" borderId="33" xfId="0" applyNumberFormat="1" applyFont="1" applyBorder="1" applyAlignment="1">
      <alignment vertical="center"/>
    </xf>
    <xf numFmtId="187" fontId="11" fillId="0" borderId="34" xfId="0" applyNumberFormat="1" applyFont="1" applyBorder="1" applyAlignment="1">
      <alignment horizontal="center" vertical="center"/>
    </xf>
    <xf numFmtId="187" fontId="11" fillId="0" borderId="35" xfId="0" applyNumberFormat="1" applyFont="1" applyBorder="1" applyAlignment="1">
      <alignment horizontal="center" vertical="center"/>
    </xf>
    <xf numFmtId="0" fontId="11" fillId="16" borderId="36" xfId="33" applyFont="1" applyFill="1" applyBorder="1" applyAlignment="1" applyProtection="1">
      <alignment horizontal="center" vertical="center" wrapText="1"/>
      <protection/>
    </xf>
    <xf numFmtId="0" fontId="11" fillId="16" borderId="34" xfId="33" applyFont="1" applyFill="1" applyBorder="1" applyAlignment="1">
      <alignment horizontal="center" vertical="center"/>
      <protection/>
    </xf>
    <xf numFmtId="0" fontId="11" fillId="16" borderId="35" xfId="33" applyFont="1" applyFill="1" applyBorder="1" applyAlignment="1">
      <alignment horizontal="center" vertical="center"/>
      <protection/>
    </xf>
    <xf numFmtId="0" fontId="11" fillId="14" borderId="26" xfId="33" applyFont="1" applyFill="1" applyBorder="1" applyAlignment="1">
      <alignment horizontal="center" vertical="center" wrapText="1"/>
      <protection/>
    </xf>
    <xf numFmtId="0" fontId="11" fillId="14" borderId="28" xfId="33" applyFont="1" applyFill="1" applyBorder="1" applyAlignment="1">
      <alignment horizontal="center" vertical="center" wrapText="1"/>
      <protection/>
    </xf>
    <xf numFmtId="0" fontId="11" fillId="14" borderId="37" xfId="33" applyFont="1" applyFill="1" applyBorder="1" applyAlignment="1">
      <alignment horizontal="center" vertical="center" wrapText="1"/>
      <protection/>
    </xf>
    <xf numFmtId="0" fontId="11" fillId="14" borderId="36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vertical="center"/>
    </xf>
    <xf numFmtId="0" fontId="11" fillId="14" borderId="38" xfId="33" applyFont="1" applyFill="1" applyBorder="1" applyAlignment="1">
      <alignment horizontal="center" vertical="center" wrapText="1"/>
      <protection/>
    </xf>
    <xf numFmtId="0" fontId="11" fillId="14" borderId="39" xfId="33" applyFont="1" applyFill="1" applyBorder="1" applyAlignment="1">
      <alignment horizontal="center" vertical="center" wrapText="1"/>
      <protection/>
    </xf>
    <xf numFmtId="0" fontId="11" fillId="14" borderId="40" xfId="33" applyFont="1" applyFill="1" applyBorder="1" applyAlignment="1">
      <alignment horizontal="center" vertical="center" wrapText="1"/>
      <protection/>
    </xf>
    <xf numFmtId="0" fontId="11" fillId="14" borderId="31" xfId="33" applyFont="1" applyFill="1" applyBorder="1" applyAlignment="1">
      <alignment horizontal="center" vertical="center" wrapText="1"/>
      <protection/>
    </xf>
    <xf numFmtId="0" fontId="11" fillId="10" borderId="41" xfId="33" applyFont="1" applyFill="1" applyBorder="1" applyAlignment="1" applyProtection="1">
      <alignment horizontal="center" vertical="center" wrapText="1"/>
      <protection/>
    </xf>
    <xf numFmtId="3" fontId="11" fillId="10" borderId="42" xfId="33" applyNumberFormat="1" applyFont="1" applyFill="1" applyBorder="1" applyAlignment="1" applyProtection="1">
      <alignment horizontal="center" vertical="center" wrapText="1"/>
      <protection/>
    </xf>
    <xf numFmtId="3" fontId="11" fillId="10" borderId="34" xfId="33" applyNumberFormat="1" applyFont="1" applyFill="1" applyBorder="1" applyAlignment="1" applyProtection="1">
      <alignment horizontal="center" vertical="center" wrapText="1"/>
      <protection/>
    </xf>
    <xf numFmtId="0" fontId="11" fillId="10" borderId="34" xfId="0" applyFont="1" applyFill="1" applyBorder="1" applyAlignment="1" applyProtection="1">
      <alignment horizontal="center" vertical="center" wrapText="1"/>
      <protection/>
    </xf>
    <xf numFmtId="0" fontId="11" fillId="10" borderId="34" xfId="0" applyFont="1" applyFill="1" applyBorder="1" applyAlignment="1">
      <alignment horizontal="center" vertical="center" wrapText="1"/>
    </xf>
    <xf numFmtId="3" fontId="11" fillId="10" borderId="43" xfId="33" applyNumberFormat="1" applyFont="1" applyFill="1" applyBorder="1" applyAlignment="1" applyProtection="1">
      <alignment horizontal="center" vertical="center" wrapText="1"/>
      <protection/>
    </xf>
    <xf numFmtId="3" fontId="11" fillId="10" borderId="41" xfId="33" applyNumberFormat="1" applyFont="1" applyFill="1" applyBorder="1" applyAlignment="1" applyProtection="1">
      <alignment horizontal="center" vertical="center" wrapText="1"/>
      <protection/>
    </xf>
    <xf numFmtId="182" fontId="7" fillId="10" borderId="10" xfId="0" applyNumberFormat="1" applyFont="1" applyFill="1" applyBorder="1" applyAlignment="1">
      <alignment horizontal="right" vertical="center"/>
    </xf>
    <xf numFmtId="182" fontId="7" fillId="10" borderId="10" xfId="0" applyNumberFormat="1" applyFont="1" applyFill="1" applyBorder="1" applyAlignment="1">
      <alignment horizontal="right" vertical="center" wrapText="1"/>
    </xf>
    <xf numFmtId="180" fontId="7" fillId="10" borderId="17" xfId="0" applyNumberFormat="1" applyFont="1" applyFill="1" applyBorder="1" applyAlignment="1">
      <alignment horizontal="right" vertical="center" wrapText="1"/>
    </xf>
    <xf numFmtId="182" fontId="7" fillId="10" borderId="26" xfId="0" applyNumberFormat="1" applyFont="1" applyFill="1" applyBorder="1" applyAlignment="1">
      <alignment horizontal="right" vertical="center"/>
    </xf>
    <xf numFmtId="182" fontId="7" fillId="10" borderId="27" xfId="0" applyNumberFormat="1" applyFont="1" applyFill="1" applyBorder="1" applyAlignment="1">
      <alignment horizontal="right" vertical="center"/>
    </xf>
    <xf numFmtId="182" fontId="7" fillId="10" borderId="28" xfId="0" applyNumberFormat="1" applyFont="1" applyFill="1" applyBorder="1" applyAlignment="1">
      <alignment horizontal="right" vertical="center"/>
    </xf>
    <xf numFmtId="182" fontId="7" fillId="10" borderId="28" xfId="0" applyNumberFormat="1" applyFont="1" applyFill="1" applyBorder="1" applyAlignment="1">
      <alignment horizontal="right" vertical="center" wrapText="1"/>
    </xf>
    <xf numFmtId="182" fontId="7" fillId="10" borderId="44" xfId="0" applyNumberFormat="1" applyFont="1" applyFill="1" applyBorder="1" applyAlignment="1">
      <alignment horizontal="right" vertical="center" wrapText="1"/>
    </xf>
    <xf numFmtId="182" fontId="7" fillId="10" borderId="29" xfId="0" applyNumberFormat="1" applyFont="1" applyFill="1" applyBorder="1" applyAlignment="1">
      <alignment horizontal="right" vertical="center" wrapText="1"/>
    </xf>
    <xf numFmtId="180" fontId="11" fillId="10" borderId="22" xfId="0" applyNumberFormat="1" applyFont="1" applyFill="1" applyBorder="1" applyAlignment="1">
      <alignment horizontal="right" vertical="center" wrapText="1"/>
    </xf>
    <xf numFmtId="180" fontId="7" fillId="10" borderId="15" xfId="0" applyNumberFormat="1" applyFont="1" applyFill="1" applyBorder="1" applyAlignment="1">
      <alignment horizontal="right" vertical="center" wrapText="1"/>
    </xf>
    <xf numFmtId="182" fontId="7" fillId="33" borderId="27" xfId="0" applyNumberFormat="1" applyFont="1" applyFill="1" applyBorder="1" applyAlignment="1">
      <alignment horizontal="right" vertical="center"/>
    </xf>
    <xf numFmtId="182" fontId="7" fillId="33" borderId="27" xfId="0" applyNumberFormat="1" applyFont="1" applyFill="1" applyBorder="1" applyAlignment="1">
      <alignment horizontal="right" vertical="center" wrapText="1"/>
    </xf>
    <xf numFmtId="182" fontId="7" fillId="33" borderId="10" xfId="0" applyNumberFormat="1" applyFont="1" applyFill="1" applyBorder="1" applyAlignment="1">
      <alignment horizontal="right" vertical="center"/>
    </xf>
    <xf numFmtId="182" fontId="7" fillId="33" borderId="10" xfId="0" applyNumberFormat="1" applyFont="1" applyFill="1" applyBorder="1" applyAlignment="1">
      <alignment horizontal="right" vertical="center" wrapText="1"/>
    </xf>
    <xf numFmtId="182" fontId="7" fillId="33" borderId="29" xfId="0" applyNumberFormat="1" applyFont="1" applyFill="1" applyBorder="1" applyAlignment="1">
      <alignment horizontal="right" vertical="center" wrapText="1"/>
    </xf>
    <xf numFmtId="180" fontId="7" fillId="33" borderId="15" xfId="0" applyNumberFormat="1" applyFont="1" applyFill="1" applyBorder="1" applyAlignment="1">
      <alignment horizontal="right" vertical="center" wrapText="1"/>
    </xf>
    <xf numFmtId="180" fontId="11" fillId="33" borderId="22" xfId="0" applyNumberFormat="1" applyFont="1" applyFill="1" applyBorder="1" applyAlignment="1">
      <alignment horizontal="right" vertical="center" wrapText="1"/>
    </xf>
    <xf numFmtId="0" fontId="11" fillId="34" borderId="45" xfId="0" applyFont="1" applyFill="1" applyBorder="1" applyAlignment="1">
      <alignment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 wrapText="1"/>
    </xf>
    <xf numFmtId="3" fontId="11" fillId="34" borderId="47" xfId="33" applyNumberFormat="1" applyFont="1" applyFill="1" applyBorder="1" applyAlignment="1" applyProtection="1">
      <alignment horizontal="left" vertical="center" wrapText="1"/>
      <protection/>
    </xf>
    <xf numFmtId="0" fontId="11" fillId="34" borderId="48" xfId="0" applyFont="1" applyFill="1" applyBorder="1" applyAlignment="1">
      <alignment horizontal="left" vertical="center" wrapText="1"/>
    </xf>
    <xf numFmtId="3" fontId="11" fillId="34" borderId="48" xfId="33" applyNumberFormat="1" applyFont="1" applyFill="1" applyBorder="1" applyAlignment="1" applyProtection="1">
      <alignment horizontal="left" vertical="center" wrapText="1"/>
      <protection/>
    </xf>
    <xf numFmtId="0" fontId="11" fillId="34" borderId="49" xfId="0" applyFont="1" applyFill="1" applyBorder="1" applyAlignment="1">
      <alignment horizontal="left" vertical="center" wrapText="1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vertical="center" wrapText="1"/>
    </xf>
    <xf numFmtId="3" fontId="11" fillId="34" borderId="51" xfId="33" applyNumberFormat="1" applyFont="1" applyFill="1" applyBorder="1" applyAlignment="1" applyProtection="1">
      <alignment horizontal="left" vertical="center" wrapText="1"/>
      <protection/>
    </xf>
    <xf numFmtId="0" fontId="11" fillId="34" borderId="51" xfId="0" applyFont="1" applyFill="1" applyBorder="1" applyAlignment="1">
      <alignment horizontal="left" vertical="center" wrapText="1"/>
    </xf>
    <xf numFmtId="0" fontId="11" fillId="34" borderId="5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vertical="center" wrapText="1"/>
    </xf>
    <xf numFmtId="3" fontId="11" fillId="34" borderId="38" xfId="33" applyNumberFormat="1" applyFont="1" applyFill="1" applyBorder="1" applyAlignment="1" applyProtection="1">
      <alignment horizontal="left" vertical="center" wrapText="1"/>
      <protection/>
    </xf>
    <xf numFmtId="0" fontId="11" fillId="34" borderId="39" xfId="0" applyFont="1" applyFill="1" applyBorder="1" applyAlignment="1">
      <alignment horizontal="left" vertical="center" wrapText="1"/>
    </xf>
    <xf numFmtId="3" fontId="11" fillId="34" borderId="39" xfId="33" applyNumberFormat="1" applyFont="1" applyFill="1" applyBorder="1" applyAlignment="1" applyProtection="1">
      <alignment horizontal="left" vertical="center" wrapText="1"/>
      <protection/>
    </xf>
    <xf numFmtId="0" fontId="11" fillId="34" borderId="53" xfId="0" applyFont="1" applyFill="1" applyBorder="1" applyAlignment="1">
      <alignment horizontal="left" vertical="center" wrapText="1"/>
    </xf>
    <xf numFmtId="0" fontId="11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right" vertical="center" wrapText="1"/>
    </xf>
    <xf numFmtId="182" fontId="7" fillId="10" borderId="37" xfId="0" applyNumberFormat="1" applyFont="1" applyFill="1" applyBorder="1" applyAlignment="1">
      <alignment horizontal="right" vertical="center" wrapText="1"/>
    </xf>
    <xf numFmtId="182" fontId="7" fillId="10" borderId="32" xfId="0" applyNumberFormat="1" applyFont="1" applyFill="1" applyBorder="1" applyAlignment="1">
      <alignment horizontal="right" vertical="center" wrapText="1"/>
    </xf>
    <xf numFmtId="182" fontId="7" fillId="33" borderId="32" xfId="0" applyNumberFormat="1" applyFont="1" applyFill="1" applyBorder="1" applyAlignment="1">
      <alignment horizontal="right" vertical="center" wrapText="1"/>
    </xf>
    <xf numFmtId="182" fontId="7" fillId="0" borderId="33" xfId="0" applyNumberFormat="1" applyFont="1" applyBorder="1" applyAlignment="1">
      <alignment horizontal="right" vertical="center" wrapText="1"/>
    </xf>
    <xf numFmtId="180" fontId="7" fillId="0" borderId="56" xfId="0" applyNumberFormat="1" applyFont="1" applyBorder="1" applyAlignment="1">
      <alignment horizontal="right" vertical="center" wrapText="1"/>
    </xf>
    <xf numFmtId="3" fontId="11" fillId="10" borderId="57" xfId="33" applyNumberFormat="1" applyFont="1" applyFill="1" applyBorder="1" applyAlignment="1" applyProtection="1">
      <alignment horizontal="center" vertical="center" wrapText="1"/>
      <protection/>
    </xf>
    <xf numFmtId="187" fontId="7" fillId="0" borderId="23" xfId="0" applyNumberFormat="1" applyFont="1" applyBorder="1" applyAlignment="1">
      <alignment horizontal="right" vertical="center" wrapText="1"/>
    </xf>
    <xf numFmtId="187" fontId="7" fillId="0" borderId="24" xfId="0" applyNumberFormat="1" applyFont="1" applyBorder="1" applyAlignment="1">
      <alignment horizontal="right" vertical="center" wrapText="1"/>
    </xf>
    <xf numFmtId="187" fontId="7" fillId="0" borderId="24" xfId="33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vertical="center"/>
    </xf>
    <xf numFmtId="3" fontId="11" fillId="10" borderId="58" xfId="3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182" fontId="7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Alignment="1">
      <alignment vertical="center"/>
    </xf>
    <xf numFmtId="188" fontId="12" fillId="0" borderId="0" xfId="0" applyNumberFormat="1" applyFont="1" applyAlignment="1">
      <alignment vertical="center"/>
    </xf>
    <xf numFmtId="0" fontId="62" fillId="35" borderId="59" xfId="0" applyFont="1" applyFill="1" applyBorder="1" applyAlignment="1">
      <alignment horizontal="right" vertical="center"/>
    </xf>
    <xf numFmtId="0" fontId="62" fillId="0" borderId="59" xfId="0" applyFont="1" applyBorder="1" applyAlignment="1">
      <alignment horizontal="right" vertical="center"/>
    </xf>
    <xf numFmtId="3" fontId="63" fillId="0" borderId="59" xfId="0" applyNumberFormat="1" applyFont="1" applyBorder="1" applyAlignment="1">
      <alignment horizontal="right" vertical="center"/>
    </xf>
    <xf numFmtId="0" fontId="63" fillId="36" borderId="59" xfId="0" applyFont="1" applyFill="1" applyBorder="1" applyAlignment="1">
      <alignment horizontal="center" vertical="center"/>
    </xf>
    <xf numFmtId="3" fontId="63" fillId="36" borderId="59" xfId="0" applyNumberFormat="1" applyFont="1" applyFill="1" applyBorder="1" applyAlignment="1">
      <alignment horizontal="right" vertical="center"/>
    </xf>
    <xf numFmtId="0" fontId="22" fillId="36" borderId="59" xfId="0" applyFont="1" applyFill="1" applyBorder="1" applyAlignment="1">
      <alignment vertical="center"/>
    </xf>
    <xf numFmtId="190" fontId="63" fillId="0" borderId="59" xfId="34" applyNumberFormat="1" applyFont="1" applyBorder="1" applyAlignment="1">
      <alignment horizontal="right" vertical="center"/>
    </xf>
    <xf numFmtId="182" fontId="63" fillId="0" borderId="59" xfId="0" applyNumberFormat="1" applyFont="1" applyBorder="1" applyAlignment="1">
      <alignment horizontal="right" vertical="center"/>
    </xf>
    <xf numFmtId="182" fontId="63" fillId="0" borderId="59" xfId="34" applyNumberFormat="1" applyFont="1" applyBorder="1" applyAlignment="1">
      <alignment horizontal="right" vertical="center"/>
    </xf>
    <xf numFmtId="3" fontId="12" fillId="0" borderId="59" xfId="0" applyNumberFormat="1" applyFont="1" applyBorder="1" applyAlignment="1">
      <alignment horizontal="right" vertical="center"/>
    </xf>
    <xf numFmtId="3" fontId="62" fillId="0" borderId="59" xfId="0" applyNumberFormat="1" applyFont="1" applyBorder="1" applyAlignment="1">
      <alignment horizontal="right" vertical="center"/>
    </xf>
    <xf numFmtId="182" fontId="63" fillId="37" borderId="59" xfId="0" applyNumberFormat="1" applyFont="1" applyFill="1" applyBorder="1" applyAlignment="1">
      <alignment horizontal="right" vertical="center"/>
    </xf>
    <xf numFmtId="190" fontId="12" fillId="37" borderId="59" xfId="34" applyNumberFormat="1" applyFont="1" applyFill="1" applyBorder="1" applyAlignment="1">
      <alignment horizontal="right" vertical="center"/>
    </xf>
    <xf numFmtId="3" fontId="62" fillId="37" borderId="59" xfId="0" applyNumberFormat="1" applyFont="1" applyFill="1" applyBorder="1" applyAlignment="1">
      <alignment horizontal="right" vertical="center"/>
    </xf>
    <xf numFmtId="3" fontId="63" fillId="37" borderId="59" xfId="0" applyNumberFormat="1" applyFont="1" applyFill="1" applyBorder="1" applyAlignment="1">
      <alignment horizontal="right" vertical="center"/>
    </xf>
    <xf numFmtId="190" fontId="63" fillId="37" borderId="59" xfId="34" applyNumberFormat="1" applyFont="1" applyFill="1" applyBorder="1" applyAlignment="1">
      <alignment horizontal="right" vertical="center"/>
    </xf>
    <xf numFmtId="3" fontId="12" fillId="4" borderId="59" xfId="0" applyNumberFormat="1" applyFont="1" applyFill="1" applyBorder="1" applyAlignment="1">
      <alignment horizontal="right" vertical="center"/>
    </xf>
    <xf numFmtId="3" fontId="21" fillId="4" borderId="59" xfId="0" applyNumberFormat="1" applyFont="1" applyFill="1" applyBorder="1" applyAlignment="1">
      <alignment horizontal="right" vertical="center"/>
    </xf>
    <xf numFmtId="182" fontId="7" fillId="10" borderId="27" xfId="0" applyNumberFormat="1" applyFont="1" applyFill="1" applyBorder="1" applyAlignment="1">
      <alignment horizontal="right" vertical="center" wrapText="1"/>
    </xf>
    <xf numFmtId="0" fontId="0" fillId="0" borderId="0" xfId="33">
      <alignment/>
      <protection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33" applyFont="1" applyBorder="1" applyAlignment="1">
      <alignment horizontal="left" vertical="center" wrapText="1"/>
      <protection/>
    </xf>
    <xf numFmtId="18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2" fillId="36" borderId="60" xfId="0" applyFont="1" applyFill="1" applyBorder="1" applyAlignment="1">
      <alignment horizontal="center" vertical="center"/>
    </xf>
    <xf numFmtId="0" fontId="62" fillId="36" borderId="61" xfId="0" applyFont="1" applyFill="1" applyBorder="1" applyAlignment="1">
      <alignment horizontal="center" vertical="center"/>
    </xf>
    <xf numFmtId="0" fontId="62" fillId="36" borderId="62" xfId="0" applyFont="1" applyFill="1" applyBorder="1" applyAlignment="1">
      <alignment horizontal="center" vertical="center"/>
    </xf>
    <xf numFmtId="0" fontId="21" fillId="38" borderId="60" xfId="0" applyFont="1" applyFill="1" applyBorder="1" applyAlignment="1">
      <alignment horizontal="center" vertical="center"/>
    </xf>
    <xf numFmtId="0" fontId="21" fillId="38" borderId="61" xfId="0" applyFont="1" applyFill="1" applyBorder="1" applyAlignment="1">
      <alignment horizontal="center" vertical="center"/>
    </xf>
    <xf numFmtId="0" fontId="21" fillId="38" borderId="62" xfId="0" applyFont="1" applyFill="1" applyBorder="1" applyAlignment="1">
      <alignment horizontal="center" vertical="center"/>
    </xf>
    <xf numFmtId="0" fontId="62" fillId="35" borderId="60" xfId="0" applyFont="1" applyFill="1" applyBorder="1" applyAlignment="1">
      <alignment horizontal="center" vertical="center"/>
    </xf>
    <xf numFmtId="0" fontId="62" fillId="35" borderId="61" xfId="0" applyFont="1" applyFill="1" applyBorder="1" applyAlignment="1">
      <alignment horizontal="center" vertical="center"/>
    </xf>
    <xf numFmtId="0" fontId="62" fillId="35" borderId="62" xfId="0" applyFont="1" applyFill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36" borderId="41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0" fontId="62" fillId="36" borderId="60" xfId="0" applyFont="1" applyFill="1" applyBorder="1" applyAlignment="1">
      <alignment horizontal="right" vertical="center"/>
    </xf>
    <xf numFmtId="0" fontId="62" fillId="36" borderId="62" xfId="0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"/>
          <c:w val="0.85025"/>
          <c:h val="0.7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池上牧野度假村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'1月'!$F$3:$F$12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25"/>
          <c:w val="0.85025"/>
          <c:h val="0.7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'10月'!$A$3:$A$14</c:f>
              <c:strCache/>
            </c:strRef>
          </c:cat>
          <c:val>
            <c:numRef>
              <c:f>'10月'!$F$3:$F$14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'10月'!$A$3:$A$14</c:f>
              <c:strCache/>
            </c:strRef>
          </c:cat>
          <c:val>
            <c:numRef>
              <c:f>'10月'!$D$3:$D$14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'10月'!$A$3:$A$14</c:f>
              <c:strCache/>
            </c:strRef>
          </c:cat>
          <c:val>
            <c:numRef>
              <c:f>'10月'!$E$3:$E$14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'10月'!$A$3:$A$14</c:f>
              <c:strCache/>
            </c:strRef>
          </c:cat>
          <c:val>
            <c:numRef>
              <c:f>'10月'!$F$3:$F$14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3025"/>
          <c:y val="-0.00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8225"/>
          <c:w val="0.847"/>
          <c:h val="0.7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'[1]11月'!$A$3:$A$14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'[1]11月'!$F$3:$F$14</c:f>
              <c:numCache>
                <c:ptCount val="12"/>
                <c:pt idx="0">
                  <c:v>102517</c:v>
                </c:pt>
                <c:pt idx="1">
                  <c:v>38649</c:v>
                </c:pt>
                <c:pt idx="2">
                  <c:v>3510</c:v>
                </c:pt>
                <c:pt idx="3">
                  <c:v>7074</c:v>
                </c:pt>
                <c:pt idx="4">
                  <c:v>10983</c:v>
                </c:pt>
                <c:pt idx="5">
                  <c:v>37003</c:v>
                </c:pt>
                <c:pt idx="6">
                  <c:v>17945</c:v>
                </c:pt>
                <c:pt idx="7">
                  <c:v>3277</c:v>
                </c:pt>
                <c:pt idx="8">
                  <c:v>6271</c:v>
                </c:pt>
                <c:pt idx="9">
                  <c:v>15750</c:v>
                </c:pt>
                <c:pt idx="10">
                  <c:v>11790</c:v>
                </c:pt>
                <c:pt idx="11">
                  <c:v>101200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625"/>
          <c:w val="0.850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池上牧野度假村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'12月'!$F$3:$F$14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74"/>
          <c:w val="0.8505"/>
          <c:h val="0.7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'2月'!$A$3:$A$12</c:f>
              <c:strCache/>
            </c:strRef>
          </c:cat>
          <c:val>
            <c:numRef>
              <c:f>'2月'!$F$3:$F$12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16"/>
          <c:w val="0.849"/>
          <c:h val="0.7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'3月'!$A$3:$A$12</c:f>
              <c:strCache/>
            </c:strRef>
          </c:cat>
          <c:val>
            <c:numRef>
              <c:f>'3月'!$F$3:$F$12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25"/>
          <c:w val="0.85025"/>
          <c:h val="0.7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'4月'!$A$3:$A$14</c:f>
              <c:strCache/>
            </c:strRef>
          </c:cat>
          <c:val>
            <c:numRef>
              <c:f>'4月'!$F$3:$F$14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25"/>
          <c:w val="0.85025"/>
          <c:h val="0.7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'5月'!$A$3:$A$14</c:f>
              <c:strCache/>
            </c:strRef>
          </c:cat>
          <c:val>
            <c:numRef>
              <c:f>'5月'!$F$3:$F$14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25"/>
          <c:w val="0.85025"/>
          <c:h val="0.7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'6月'!$A$3:$A$14</c:f>
              <c:strCache/>
            </c:strRef>
          </c:cat>
          <c:val>
            <c:numRef>
              <c:f>'6月'!$F$3:$F$14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575"/>
          <c:w val="0.84925"/>
          <c:h val="0.7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'7月'!$A$3:$A$14</c:f>
              <c:strCache/>
            </c:strRef>
          </c:cat>
          <c:val>
            <c:numRef>
              <c:f>'7月'!$F$3:$F$14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25"/>
          <c:w val="0.85025"/>
          <c:h val="0.7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'8月'!$A$3:$A$14</c:f>
              <c:strCache/>
            </c:strRef>
          </c:cat>
          <c:val>
            <c:numRef>
              <c:f>'8月'!$F$3:$F$14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月份遊客人數分配比例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4"/>
          <c:w val="0.85025"/>
          <c:h val="0.7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'9月'!$A$3:$A$14</c:f>
              <c:strCache/>
            </c:strRef>
          </c:cat>
          <c:val>
            <c:numRef>
              <c:f>'9月'!$F$3:$F$14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33375"/>
          <a:ext cx="1847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9525</xdr:rowOff>
    </xdr:from>
    <xdr:to>
      <xdr:col>6</xdr:col>
      <xdr:colOff>1143000</xdr:colOff>
      <xdr:row>35</xdr:row>
      <xdr:rowOff>66675</xdr:rowOff>
    </xdr:to>
    <xdr:graphicFrame>
      <xdr:nvGraphicFramePr>
        <xdr:cNvPr id="2" name="圖表 2"/>
        <xdr:cNvGraphicFramePr/>
      </xdr:nvGraphicFramePr>
      <xdr:xfrm>
        <a:off x="104775" y="3733800"/>
        <a:ext cx="8791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2" name="直線接點 2"/>
        <xdr:cNvSpPr>
          <a:spLocks/>
        </xdr:cNvSpPr>
      </xdr:nvSpPr>
      <xdr:spPr>
        <a:xfrm>
          <a:off x="19050" y="352425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5" name="直線接點 5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76200</xdr:colOff>
      <xdr:row>40</xdr:row>
      <xdr:rowOff>66675</xdr:rowOff>
    </xdr:to>
    <xdr:graphicFrame>
      <xdr:nvGraphicFramePr>
        <xdr:cNvPr id="8" name="圖表 10"/>
        <xdr:cNvGraphicFramePr/>
      </xdr:nvGraphicFramePr>
      <xdr:xfrm>
        <a:off x="0" y="5267325"/>
        <a:ext cx="8801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9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2" name="直線接點 2"/>
        <xdr:cNvSpPr>
          <a:spLocks/>
        </xdr:cNvSpPr>
      </xdr:nvSpPr>
      <xdr:spPr>
        <a:xfrm>
          <a:off x="19050" y="352425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5" name="直線接點 5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7</xdr:col>
      <xdr:colOff>76200</xdr:colOff>
      <xdr:row>40</xdr:row>
      <xdr:rowOff>66675</xdr:rowOff>
    </xdr:to>
    <xdr:graphicFrame>
      <xdr:nvGraphicFramePr>
        <xdr:cNvPr id="8" name="圖表 8"/>
        <xdr:cNvGraphicFramePr/>
      </xdr:nvGraphicFramePr>
      <xdr:xfrm>
        <a:off x="0" y="5257800"/>
        <a:ext cx="88011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9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2" name="直線接點 11"/>
        <xdr:cNvSpPr>
          <a:spLocks/>
        </xdr:cNvSpPr>
      </xdr:nvSpPr>
      <xdr:spPr>
        <a:xfrm>
          <a:off x="19050" y="352425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12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1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5" name="直線接點 1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15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16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66675</xdr:rowOff>
    </xdr:from>
    <xdr:to>
      <xdr:col>7</xdr:col>
      <xdr:colOff>114300</xdr:colOff>
      <xdr:row>41</xdr:row>
      <xdr:rowOff>57150</xdr:rowOff>
    </xdr:to>
    <xdr:graphicFrame>
      <xdr:nvGraphicFramePr>
        <xdr:cNvPr id="8" name="圖表 1"/>
        <xdr:cNvGraphicFramePr/>
      </xdr:nvGraphicFramePr>
      <xdr:xfrm>
        <a:off x="47625" y="5524500"/>
        <a:ext cx="87915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1</xdr:col>
      <xdr:colOff>0</xdr:colOff>
      <xdr:row>1</xdr:row>
      <xdr:rowOff>485775</xdr:rowOff>
    </xdr:to>
    <xdr:sp>
      <xdr:nvSpPr>
        <xdr:cNvPr id="1" name="直線接點 1"/>
        <xdr:cNvSpPr>
          <a:spLocks/>
        </xdr:cNvSpPr>
      </xdr:nvSpPr>
      <xdr:spPr>
        <a:xfrm>
          <a:off x="19050" y="371475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6</xdr:col>
      <xdr:colOff>1333500</xdr:colOff>
      <xdr:row>35</xdr:row>
      <xdr:rowOff>66675</xdr:rowOff>
    </xdr:to>
    <xdr:graphicFrame>
      <xdr:nvGraphicFramePr>
        <xdr:cNvPr id="2" name="圖表 3"/>
        <xdr:cNvGraphicFramePr/>
      </xdr:nvGraphicFramePr>
      <xdr:xfrm>
        <a:off x="9525" y="3762375"/>
        <a:ext cx="87915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7</xdr:col>
      <xdr:colOff>161925</xdr:colOff>
      <xdr:row>35</xdr:row>
      <xdr:rowOff>95250</xdr:rowOff>
    </xdr:to>
    <xdr:graphicFrame>
      <xdr:nvGraphicFramePr>
        <xdr:cNvPr id="2" name="圖表 2"/>
        <xdr:cNvGraphicFramePr/>
      </xdr:nvGraphicFramePr>
      <xdr:xfrm>
        <a:off x="85725" y="3771900"/>
        <a:ext cx="8801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76200</xdr:colOff>
      <xdr:row>41</xdr:row>
      <xdr:rowOff>66675</xdr:rowOff>
    </xdr:to>
    <xdr:graphicFrame>
      <xdr:nvGraphicFramePr>
        <xdr:cNvPr id="2" name="圖表 1"/>
        <xdr:cNvGraphicFramePr/>
      </xdr:nvGraphicFramePr>
      <xdr:xfrm>
        <a:off x="0" y="5467350"/>
        <a:ext cx="8801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7</xdr:col>
      <xdr:colOff>76200</xdr:colOff>
      <xdr:row>40</xdr:row>
      <xdr:rowOff>47625</xdr:rowOff>
    </xdr:to>
    <xdr:graphicFrame>
      <xdr:nvGraphicFramePr>
        <xdr:cNvPr id="2" name="圖表 1"/>
        <xdr:cNvGraphicFramePr/>
      </xdr:nvGraphicFramePr>
      <xdr:xfrm>
        <a:off x="0" y="5229225"/>
        <a:ext cx="8801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7</xdr:col>
      <xdr:colOff>95250</xdr:colOff>
      <xdr:row>42</xdr:row>
      <xdr:rowOff>85725</xdr:rowOff>
    </xdr:to>
    <xdr:graphicFrame>
      <xdr:nvGraphicFramePr>
        <xdr:cNvPr id="3" name="圖表 1"/>
        <xdr:cNvGraphicFramePr/>
      </xdr:nvGraphicFramePr>
      <xdr:xfrm>
        <a:off x="28575" y="5686425"/>
        <a:ext cx="8791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5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6</xdr:col>
      <xdr:colOff>952500</xdr:colOff>
      <xdr:row>47</xdr:row>
      <xdr:rowOff>19050</xdr:rowOff>
    </xdr:to>
    <xdr:graphicFrame>
      <xdr:nvGraphicFramePr>
        <xdr:cNvPr id="4" name="圖表 1"/>
        <xdr:cNvGraphicFramePr/>
      </xdr:nvGraphicFramePr>
      <xdr:xfrm>
        <a:off x="0" y="6686550"/>
        <a:ext cx="84010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6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76200</xdr:colOff>
      <xdr:row>40</xdr:row>
      <xdr:rowOff>66675</xdr:rowOff>
    </xdr:to>
    <xdr:graphicFrame>
      <xdr:nvGraphicFramePr>
        <xdr:cNvPr id="5" name="圖表 9"/>
        <xdr:cNvGraphicFramePr/>
      </xdr:nvGraphicFramePr>
      <xdr:xfrm>
        <a:off x="0" y="5267325"/>
        <a:ext cx="88011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7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5" name="直線接點 5"/>
        <xdr:cNvSpPr>
          <a:spLocks/>
        </xdr:cNvSpPr>
      </xdr:nvSpPr>
      <xdr:spPr>
        <a:xfrm>
          <a:off x="19050" y="3429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7</xdr:col>
      <xdr:colOff>76200</xdr:colOff>
      <xdr:row>40</xdr:row>
      <xdr:rowOff>66675</xdr:rowOff>
    </xdr:to>
    <xdr:graphicFrame>
      <xdr:nvGraphicFramePr>
        <xdr:cNvPr id="6" name="圖表 9"/>
        <xdr:cNvGraphicFramePr/>
      </xdr:nvGraphicFramePr>
      <xdr:xfrm>
        <a:off x="0" y="5257800"/>
        <a:ext cx="88011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&#24180;&#36938;&#23458;&#32317;&#35336;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年總表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工作表2"/>
    </sheetNames>
    <sheetDataSet>
      <sheetData sheetId="11">
        <row r="3">
          <cell r="A3" t="str">
            <v>鯉魚潭風景特定區</v>
          </cell>
          <cell r="F3">
            <v>102517</v>
          </cell>
        </row>
        <row r="4">
          <cell r="A4" t="str">
            <v>鹿野高台</v>
          </cell>
          <cell r="F4">
            <v>38649</v>
          </cell>
        </row>
        <row r="5">
          <cell r="A5" t="str">
            <v>原生應用植物園</v>
          </cell>
          <cell r="F5">
            <v>3510</v>
          </cell>
        </row>
        <row r="6">
          <cell r="A6" t="str">
            <v>布農部落</v>
          </cell>
          <cell r="F6">
            <v>7074</v>
          </cell>
        </row>
        <row r="7">
          <cell r="A7" t="str">
            <v>新光兆豐農場</v>
          </cell>
          <cell r="F7">
            <v>10983</v>
          </cell>
        </row>
        <row r="8">
          <cell r="A8" t="str">
            <v>花蓮觀光糖廠</v>
          </cell>
          <cell r="F8">
            <v>37003</v>
          </cell>
        </row>
        <row r="9">
          <cell r="A9" t="str">
            <v>立川漁場</v>
          </cell>
          <cell r="F9">
            <v>17945</v>
          </cell>
        </row>
        <row r="10">
          <cell r="A10" t="str">
            <v>關山親水公園</v>
          </cell>
          <cell r="F10">
            <v>3277</v>
          </cell>
        </row>
        <row r="11">
          <cell r="A11" t="str">
            <v>池上牧野渡假村</v>
          </cell>
          <cell r="F11">
            <v>6271</v>
          </cell>
        </row>
        <row r="12">
          <cell r="A12" t="str">
            <v>初鹿牧場</v>
          </cell>
          <cell r="F12">
            <v>15750</v>
          </cell>
        </row>
        <row r="13">
          <cell r="A13" t="str">
            <v>大坡池風景特定區</v>
          </cell>
          <cell r="F13">
            <v>11790</v>
          </cell>
        </row>
        <row r="14">
          <cell r="A14" t="str">
            <v>伯朗大道</v>
          </cell>
          <cell r="F14">
            <v>101200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5" zoomScaleNormal="75" zoomScalePageLayoutView="0" workbookViewId="0" topLeftCell="A1">
      <selection activeCell="Q3" sqref="Q3"/>
    </sheetView>
  </sheetViews>
  <sheetFormatPr defaultColWidth="9.00390625" defaultRowHeight="16.5"/>
  <cols>
    <col min="1" max="1" width="9.50390625" style="6" customWidth="1"/>
    <col min="2" max="2" width="16.625" style="1" customWidth="1"/>
    <col min="3" max="3" width="16.00390625" style="1" customWidth="1"/>
    <col min="4" max="4" width="14.50390625" style="1" customWidth="1"/>
    <col min="5" max="5" width="13.875" style="1" customWidth="1"/>
    <col min="6" max="6" width="14.00390625" style="1" customWidth="1"/>
    <col min="7" max="7" width="14.50390625" style="1" customWidth="1"/>
    <col min="8" max="8" width="13.875" style="1" customWidth="1"/>
    <col min="9" max="9" width="12.75390625" style="1" customWidth="1"/>
    <col min="10" max="10" width="11.375" style="1" customWidth="1"/>
    <col min="11" max="11" width="12.875" style="1" customWidth="1"/>
    <col min="12" max="12" width="13.125" style="1" customWidth="1"/>
    <col min="13" max="13" width="12.625" style="1" customWidth="1"/>
    <col min="14" max="14" width="16.00390625" style="1" bestFit="1" customWidth="1"/>
    <col min="15" max="15" width="9.625" style="1" bestFit="1" customWidth="1"/>
    <col min="16" max="16" width="10.25390625" style="1" bestFit="1" customWidth="1"/>
    <col min="17" max="17" width="11.75390625" style="1" customWidth="1"/>
    <col min="18" max="18" width="9.00390625" style="1" customWidth="1"/>
    <col min="19" max="19" width="33.375" style="1" customWidth="1"/>
    <col min="20" max="16384" width="9.00390625" style="1" customWidth="1"/>
  </cols>
  <sheetData>
    <row r="1" spans="1:14" s="5" customFormat="1" ht="24.75" thickBot="1">
      <c r="A1" s="169" t="s">
        <v>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s="8" customFormat="1" ht="39.75" thickBot="1">
      <c r="A2" s="84" t="s">
        <v>23</v>
      </c>
      <c r="B2" s="85" t="s">
        <v>24</v>
      </c>
      <c r="C2" s="86" t="s">
        <v>25</v>
      </c>
      <c r="D2" s="87" t="s">
        <v>11</v>
      </c>
      <c r="E2" s="87" t="s">
        <v>13</v>
      </c>
      <c r="F2" s="86" t="s">
        <v>26</v>
      </c>
      <c r="G2" s="88" t="s">
        <v>15</v>
      </c>
      <c r="H2" s="88" t="s">
        <v>16</v>
      </c>
      <c r="I2" s="86" t="s">
        <v>27</v>
      </c>
      <c r="J2" s="86" t="s">
        <v>28</v>
      </c>
      <c r="K2" s="89" t="s">
        <v>29</v>
      </c>
      <c r="L2" s="144" t="s">
        <v>51</v>
      </c>
      <c r="M2" s="139" t="s">
        <v>50</v>
      </c>
      <c r="N2" s="90" t="s">
        <v>30</v>
      </c>
    </row>
    <row r="3" spans="1:19" ht="19.5">
      <c r="A3" s="80">
        <v>1</v>
      </c>
      <c r="B3" s="45">
        <f>'1月'!F3</f>
        <v>104383</v>
      </c>
      <c r="C3" s="46">
        <f>'1月'!F4</f>
        <v>47820</v>
      </c>
      <c r="D3" s="46">
        <f>'1月'!F5</f>
        <v>11966</v>
      </c>
      <c r="E3" s="46">
        <f>'1月'!F6</f>
        <v>8349</v>
      </c>
      <c r="F3" s="46">
        <f>'1月'!F7</f>
        <v>19268</v>
      </c>
      <c r="G3" s="46">
        <f>'1月'!F8</f>
        <v>34474</v>
      </c>
      <c r="H3" s="46">
        <f>'1月'!F9</f>
        <v>12350</v>
      </c>
      <c r="I3" s="46">
        <f>'1月'!F10</f>
        <v>6469</v>
      </c>
      <c r="J3" s="46">
        <f>'1月'!F11</f>
        <v>8005</v>
      </c>
      <c r="K3" s="47">
        <f>'1月'!F12</f>
        <v>25106</v>
      </c>
      <c r="L3" s="140" t="s">
        <v>56</v>
      </c>
      <c r="M3" s="140" t="s">
        <v>57</v>
      </c>
      <c r="N3" s="48">
        <f>SUM(B3:K3)</f>
        <v>278190</v>
      </c>
      <c r="Q3" s="25"/>
      <c r="S3" s="25"/>
    </row>
    <row r="4" spans="1:19" ht="19.5">
      <c r="A4" s="81">
        <v>2</v>
      </c>
      <c r="B4" s="49">
        <f>'2月'!F3</f>
        <v>394542</v>
      </c>
      <c r="C4" s="50">
        <f>'2月'!F4</f>
        <v>104520</v>
      </c>
      <c r="D4" s="50">
        <f>'2月'!F5</f>
        <v>18624</v>
      </c>
      <c r="E4" s="50">
        <f>'2月'!F6</f>
        <v>14447</v>
      </c>
      <c r="F4" s="50">
        <f>'2月'!F7</f>
        <v>35801</v>
      </c>
      <c r="G4" s="50">
        <f>'2月'!F8</f>
        <v>78698</v>
      </c>
      <c r="H4" s="50">
        <f>'2月'!F9</f>
        <v>31725</v>
      </c>
      <c r="I4" s="50">
        <f>'2月'!F10</f>
        <v>18125</v>
      </c>
      <c r="J4" s="50">
        <f>'2月'!F11</f>
        <v>11885</v>
      </c>
      <c r="K4" s="51">
        <f>'2月'!F12</f>
        <v>55394</v>
      </c>
      <c r="L4" s="141" t="s">
        <v>57</v>
      </c>
      <c r="M4" s="141" t="s">
        <v>57</v>
      </c>
      <c r="N4" s="52">
        <f>SUM(B4:K4)</f>
        <v>763761</v>
      </c>
      <c r="Q4" s="25"/>
      <c r="S4" s="25"/>
    </row>
    <row r="5" spans="1:19" ht="19.5">
      <c r="A5" s="81">
        <v>3</v>
      </c>
      <c r="B5" s="53">
        <f>'3月'!F3</f>
        <v>81634</v>
      </c>
      <c r="C5" s="54">
        <f>'3月'!F4</f>
        <v>53854</v>
      </c>
      <c r="D5" s="54">
        <f>'3月'!F5</f>
        <v>10681</v>
      </c>
      <c r="E5" s="54">
        <f>'3月'!F6</f>
        <v>8581</v>
      </c>
      <c r="F5" s="54">
        <f>'3月'!F7</f>
        <v>11865</v>
      </c>
      <c r="G5" s="54">
        <f>'3月'!F8</f>
        <v>32364</v>
      </c>
      <c r="H5" s="54">
        <f>'3月'!F9</f>
        <v>9870</v>
      </c>
      <c r="I5" s="54">
        <f>'3月'!F10</f>
        <v>4686</v>
      </c>
      <c r="J5" s="54">
        <f>'3月'!F11</f>
        <v>5388</v>
      </c>
      <c r="K5" s="55">
        <f>'3月'!F12</f>
        <v>19101</v>
      </c>
      <c r="L5" s="142" t="s">
        <v>57</v>
      </c>
      <c r="M5" s="142" t="s">
        <v>57</v>
      </c>
      <c r="N5" s="52">
        <f>SUM(B5:K5)</f>
        <v>238024</v>
      </c>
      <c r="Q5" s="25"/>
      <c r="S5" s="25"/>
    </row>
    <row r="6" spans="1:19" ht="19.5">
      <c r="A6" s="81">
        <v>4</v>
      </c>
      <c r="B6" s="53">
        <f>'4月'!F3</f>
        <v>113134</v>
      </c>
      <c r="C6" s="54">
        <f>'4月'!F4</f>
        <v>42325</v>
      </c>
      <c r="D6" s="54">
        <f>'4月'!F5</f>
        <v>14790</v>
      </c>
      <c r="E6" s="54">
        <f>'4月'!F6</f>
        <v>10559</v>
      </c>
      <c r="F6" s="54">
        <f>'4月'!F7</f>
        <v>17651</v>
      </c>
      <c r="G6" s="54">
        <f>'4月'!F8</f>
        <v>55182</v>
      </c>
      <c r="H6" s="54">
        <f>'4月'!F9</f>
        <v>16500</v>
      </c>
      <c r="I6" s="54">
        <f>'4月'!F10</f>
        <v>5784</v>
      </c>
      <c r="J6" s="54">
        <f>'4月'!F11</f>
        <v>7884</v>
      </c>
      <c r="K6" s="55">
        <f>'4月'!F12</f>
        <v>23101</v>
      </c>
      <c r="L6" s="142">
        <f>'4月'!F13</f>
        <v>6619</v>
      </c>
      <c r="M6" s="142">
        <f>'4月'!F14</f>
        <v>60974</v>
      </c>
      <c r="N6" s="52">
        <f aca="true" t="shared" si="0" ref="N6:N11">SUM(B6:M6)</f>
        <v>374503</v>
      </c>
      <c r="P6" s="25"/>
      <c r="Q6" s="25"/>
      <c r="S6" s="25"/>
    </row>
    <row r="7" spans="1:19" ht="19.5">
      <c r="A7" s="81">
        <v>5</v>
      </c>
      <c r="B7" s="49">
        <f>'5月'!F3</f>
        <v>112434</v>
      </c>
      <c r="C7" s="50">
        <f>'5月'!F4</f>
        <v>36167</v>
      </c>
      <c r="D7" s="50">
        <f>'5月'!F5</f>
        <v>16972</v>
      </c>
      <c r="E7" s="50">
        <f>'5月'!F6</f>
        <v>9906</v>
      </c>
      <c r="F7" s="50">
        <f>'5月'!F7</f>
        <v>13337</v>
      </c>
      <c r="G7" s="50">
        <f>'5月'!F8</f>
        <v>47098</v>
      </c>
      <c r="H7" s="50">
        <f>'5月'!F9</f>
        <v>23000</v>
      </c>
      <c r="I7" s="50">
        <f>'5月'!F10</f>
        <v>3874</v>
      </c>
      <c r="J7" s="50">
        <f>'5月'!F11</f>
        <v>7712</v>
      </c>
      <c r="K7" s="51">
        <f>'5月'!F12</f>
        <v>19179</v>
      </c>
      <c r="L7" s="142">
        <f>'5月'!F13</f>
        <v>7152</v>
      </c>
      <c r="M7" s="142">
        <f>'5月'!F14</f>
        <v>55040</v>
      </c>
      <c r="N7" s="52">
        <f t="shared" si="0"/>
        <v>351871</v>
      </c>
      <c r="O7" s="41"/>
      <c r="P7" s="25"/>
      <c r="Q7" s="25"/>
      <c r="S7" s="25"/>
    </row>
    <row r="8" spans="1:19" ht="19.5">
      <c r="A8" s="81">
        <v>6</v>
      </c>
      <c r="B8" s="49">
        <f>'6月'!F3</f>
        <v>145664</v>
      </c>
      <c r="C8" s="50">
        <f>'6月'!F4</f>
        <v>33839</v>
      </c>
      <c r="D8" s="50">
        <f>'6月'!F5</f>
        <v>14721</v>
      </c>
      <c r="E8" s="50">
        <f>'6月'!F6</f>
        <v>7777</v>
      </c>
      <c r="F8" s="50">
        <f>'6月'!F7</f>
        <v>14523</v>
      </c>
      <c r="G8" s="50">
        <f>'6月'!F8</f>
        <v>53756</v>
      </c>
      <c r="H8" s="50">
        <f>'6月'!F9</f>
        <v>22500</v>
      </c>
      <c r="I8" s="50">
        <f>'6月'!F10</f>
        <v>5282</v>
      </c>
      <c r="J8" s="50">
        <f>'6月'!F11</f>
        <v>5691</v>
      </c>
      <c r="K8" s="51">
        <f>'6月'!F12</f>
        <v>23310</v>
      </c>
      <c r="L8" s="142">
        <f>'6月'!F13</f>
        <v>7641</v>
      </c>
      <c r="M8" s="142">
        <f>'6月'!F14</f>
        <v>66740</v>
      </c>
      <c r="N8" s="52">
        <f t="shared" si="0"/>
        <v>401444</v>
      </c>
      <c r="O8" s="41"/>
      <c r="P8" s="25"/>
      <c r="Q8" s="25"/>
      <c r="S8" s="25"/>
    </row>
    <row r="9" spans="1:19" ht="19.5">
      <c r="A9" s="81">
        <v>7</v>
      </c>
      <c r="B9" s="56">
        <f>'7月'!F3</f>
        <v>155497</v>
      </c>
      <c r="C9" s="57">
        <f>'7月'!F4</f>
        <v>350125</v>
      </c>
      <c r="D9" s="57">
        <f>'7月'!F5</f>
        <v>22003</v>
      </c>
      <c r="E9" s="43">
        <f>'7月'!F6</f>
        <v>13319</v>
      </c>
      <c r="F9" s="43">
        <f>'7月'!F7</f>
        <v>19645</v>
      </c>
      <c r="G9" s="43">
        <f>'7月'!F8</f>
        <v>73478</v>
      </c>
      <c r="H9" s="43">
        <f>'7月'!F9</f>
        <v>30230</v>
      </c>
      <c r="I9" s="43">
        <f>'7月'!F10</f>
        <v>1788</v>
      </c>
      <c r="J9" s="43">
        <f>'7月'!F11</f>
        <v>13462</v>
      </c>
      <c r="K9" s="44">
        <f>'7月'!F12</f>
        <v>37664</v>
      </c>
      <c r="L9" s="142">
        <f>'7月'!F13</f>
        <v>14744</v>
      </c>
      <c r="M9" s="142">
        <f>'7月'!F14</f>
        <v>130500</v>
      </c>
      <c r="N9" s="52">
        <f t="shared" si="0"/>
        <v>862455</v>
      </c>
      <c r="O9" s="41"/>
      <c r="Q9" s="25"/>
      <c r="S9" s="25"/>
    </row>
    <row r="10" spans="1:19" ht="19.5">
      <c r="A10" s="81">
        <v>8</v>
      </c>
      <c r="B10" s="53">
        <f>'8月'!F3</f>
        <v>141693</v>
      </c>
      <c r="C10" s="54">
        <f>'8月'!F4</f>
        <v>126446</v>
      </c>
      <c r="D10" s="54">
        <f>'8月'!F5</f>
        <v>27651</v>
      </c>
      <c r="E10" s="54">
        <f>'8月'!F6</f>
        <v>10387</v>
      </c>
      <c r="F10" s="54">
        <f>'8月'!F7</f>
        <v>16321</v>
      </c>
      <c r="G10" s="54">
        <f>'8月'!F8</f>
        <v>81516</v>
      </c>
      <c r="H10" s="54">
        <f>'8月'!F9</f>
        <v>37500</v>
      </c>
      <c r="I10" s="54">
        <f>'8月'!F10</f>
        <v>6025</v>
      </c>
      <c r="J10" s="54">
        <f>'8月'!F11</f>
        <v>10719</v>
      </c>
      <c r="K10" s="55">
        <f>'8月'!F12</f>
        <v>29599</v>
      </c>
      <c r="L10" s="142">
        <f>'8月'!F13</f>
        <v>12744</v>
      </c>
      <c r="M10" s="142">
        <f>'8月'!F14</f>
        <v>122100</v>
      </c>
      <c r="N10" s="52">
        <f t="shared" si="0"/>
        <v>622701</v>
      </c>
      <c r="Q10" s="25"/>
      <c r="S10" s="25"/>
    </row>
    <row r="11" spans="1:19" ht="19.5">
      <c r="A11" s="81">
        <v>9</v>
      </c>
      <c r="B11" s="53">
        <f>'9月'!F3</f>
        <v>85884</v>
      </c>
      <c r="C11" s="54">
        <f>'9月'!F4</f>
        <v>26497</v>
      </c>
      <c r="D11" s="54">
        <f>'9月'!F5</f>
        <v>10928</v>
      </c>
      <c r="E11" s="54">
        <f>'9月'!F6</f>
        <v>4955</v>
      </c>
      <c r="F11" s="54">
        <f>'9月'!F7</f>
        <v>8749</v>
      </c>
      <c r="G11" s="54">
        <f>'9月'!F8</f>
        <v>42262</v>
      </c>
      <c r="H11" s="54">
        <f>'9月'!F9</f>
        <v>14850</v>
      </c>
      <c r="I11" s="54">
        <f>'9月'!F10</f>
        <v>2888</v>
      </c>
      <c r="J11" s="54">
        <f>'9月'!F11</f>
        <v>6628</v>
      </c>
      <c r="K11" s="55">
        <f>'9月'!F12</f>
        <v>15081</v>
      </c>
      <c r="L11" s="142">
        <f>'9月'!F13</f>
        <v>7854</v>
      </c>
      <c r="M11" s="142">
        <f>'9月'!F14</f>
        <v>60350</v>
      </c>
      <c r="N11" s="52">
        <f t="shared" si="0"/>
        <v>286926</v>
      </c>
      <c r="Q11" s="25"/>
      <c r="S11" s="25"/>
    </row>
    <row r="12" spans="1:19" ht="19.5">
      <c r="A12" s="81">
        <v>10</v>
      </c>
      <c r="B12" s="53">
        <v>120463</v>
      </c>
      <c r="C12" s="54">
        <v>35485</v>
      </c>
      <c r="D12" s="54">
        <v>5825</v>
      </c>
      <c r="E12" s="54">
        <v>7536</v>
      </c>
      <c r="F12" s="54">
        <v>10429</v>
      </c>
      <c r="G12" s="54">
        <v>43858</v>
      </c>
      <c r="H12" s="54">
        <v>20990</v>
      </c>
      <c r="I12" s="54">
        <v>2604</v>
      </c>
      <c r="J12" s="54">
        <v>8454</v>
      </c>
      <c r="K12" s="55">
        <v>12587</v>
      </c>
      <c r="L12" s="142">
        <v>14750</v>
      </c>
      <c r="M12" s="142">
        <v>91600</v>
      </c>
      <c r="N12" s="52">
        <v>374581</v>
      </c>
      <c r="Q12" s="25"/>
      <c r="S12" s="25"/>
    </row>
    <row r="13" spans="1:19" ht="20.25" thickBot="1">
      <c r="A13" s="81">
        <v>11</v>
      </c>
      <c r="B13" s="53">
        <f>'11月'!F3</f>
        <v>102517</v>
      </c>
      <c r="C13" s="54">
        <f>'11月'!F4</f>
        <v>38649</v>
      </c>
      <c r="D13" s="54">
        <f>'11月'!F5</f>
        <v>3510</v>
      </c>
      <c r="E13" s="54">
        <f>'11月'!F6</f>
        <v>7074</v>
      </c>
      <c r="F13" s="54">
        <f>'11月'!F7</f>
        <v>10983</v>
      </c>
      <c r="G13" s="54">
        <f>'11月'!F8</f>
        <v>37003</v>
      </c>
      <c r="H13" s="54">
        <f>'11月'!F9</f>
        <v>17945</v>
      </c>
      <c r="I13" s="54">
        <f>'11月'!F10</f>
        <v>3277</v>
      </c>
      <c r="J13" s="54">
        <f>'11月'!F11</f>
        <v>6271</v>
      </c>
      <c r="K13" s="55">
        <f>'11月'!F12</f>
        <v>15750</v>
      </c>
      <c r="L13" s="142">
        <f>'11月'!F13</f>
        <v>11790</v>
      </c>
      <c r="M13" s="142">
        <f>'11月'!F14</f>
        <v>101200</v>
      </c>
      <c r="N13" s="52">
        <f>SUM(B13:M13)</f>
        <v>355969</v>
      </c>
      <c r="Q13" s="25"/>
      <c r="S13" s="25"/>
    </row>
    <row r="14" spans="1:19" ht="20.25" thickBot="1">
      <c r="A14" s="82">
        <v>12</v>
      </c>
      <c r="B14" s="12">
        <v>108667</v>
      </c>
      <c r="C14" s="58">
        <v>36833</v>
      </c>
      <c r="D14" s="58">
        <v>17234</v>
      </c>
      <c r="E14" s="58">
        <v>6037</v>
      </c>
      <c r="F14" s="58">
        <v>10619</v>
      </c>
      <c r="G14" s="58">
        <v>37368</v>
      </c>
      <c r="H14" s="58">
        <v>11090</v>
      </c>
      <c r="I14" s="58">
        <v>5493</v>
      </c>
      <c r="J14" s="58">
        <v>7619</v>
      </c>
      <c r="K14" s="59">
        <v>21239</v>
      </c>
      <c r="L14" s="142">
        <v>10600</v>
      </c>
      <c r="M14" s="142">
        <v>103350</v>
      </c>
      <c r="N14" s="52">
        <f>SUM(B14:M14)</f>
        <v>376149</v>
      </c>
      <c r="Q14" s="25"/>
      <c r="S14" s="25"/>
    </row>
    <row r="15" spans="1:17" ht="45" customHeight="1" thickBot="1">
      <c r="A15" s="83" t="s">
        <v>30</v>
      </c>
      <c r="B15" s="60">
        <f>SUM(B3:B14)</f>
        <v>1666512</v>
      </c>
      <c r="C15" s="60">
        <f>SUM(C3:C14)</f>
        <v>932560</v>
      </c>
      <c r="D15" s="60">
        <f aca="true" t="shared" si="1" ref="D15:L15">SUM(D3:D14)</f>
        <v>174905</v>
      </c>
      <c r="E15" s="60">
        <f t="shared" si="1"/>
        <v>108927</v>
      </c>
      <c r="F15" s="60">
        <f t="shared" si="1"/>
        <v>189191</v>
      </c>
      <c r="G15" s="60">
        <f t="shared" si="1"/>
        <v>617057</v>
      </c>
      <c r="H15" s="60">
        <f t="shared" si="1"/>
        <v>248550</v>
      </c>
      <c r="I15" s="60">
        <f>SUM(I3:I14)</f>
        <v>66295</v>
      </c>
      <c r="J15" s="60">
        <f>SUM(J3:J14)</f>
        <v>99718</v>
      </c>
      <c r="K15" s="60">
        <f t="shared" si="1"/>
        <v>297111</v>
      </c>
      <c r="L15" s="60">
        <f t="shared" si="1"/>
        <v>93894</v>
      </c>
      <c r="M15" s="60">
        <f>SUM(M3:M14)</f>
        <v>791854</v>
      </c>
      <c r="N15" s="61">
        <f>SUM(N3:N14)</f>
        <v>5286574</v>
      </c>
      <c r="O15" s="24"/>
      <c r="P15" s="25"/>
      <c r="Q15" s="42"/>
    </row>
    <row r="16" spans="1:14" ht="45" customHeight="1">
      <c r="A16" s="17" t="s">
        <v>74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43"/>
      <c r="M16" s="143"/>
      <c r="N16" s="19"/>
    </row>
    <row r="17" spans="1:14" ht="227.25" customHeight="1">
      <c r="A17" s="172" t="s">
        <v>78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24.75" thickBot="1">
      <c r="A18" s="7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4"/>
    </row>
    <row r="19" spans="1:14" ht="24.75" thickBot="1">
      <c r="A19" s="72" t="s">
        <v>23</v>
      </c>
      <c r="B19" s="73" t="s">
        <v>31</v>
      </c>
      <c r="C19" s="74" t="s">
        <v>32</v>
      </c>
      <c r="G19" s="3"/>
      <c r="H19" s="3"/>
      <c r="I19" s="3"/>
      <c r="J19" s="3"/>
      <c r="K19" s="2"/>
      <c r="L19" s="2"/>
      <c r="M19" s="2"/>
      <c r="N19" s="4"/>
    </row>
    <row r="20" spans="1:14" ht="24">
      <c r="A20" s="75">
        <v>1</v>
      </c>
      <c r="B20" s="62">
        <f>'1月'!D13</f>
        <v>143450</v>
      </c>
      <c r="C20" s="63">
        <f>'1月'!E13</f>
        <v>134740</v>
      </c>
      <c r="E20" s="39"/>
      <c r="G20" s="3"/>
      <c r="H20" s="3"/>
      <c r="I20" s="3"/>
      <c r="J20" s="3"/>
      <c r="K20" s="2"/>
      <c r="L20" s="2"/>
      <c r="M20" s="2"/>
      <c r="N20" s="4"/>
    </row>
    <row r="21" spans="1:14" ht="24">
      <c r="A21" s="76">
        <v>2</v>
      </c>
      <c r="B21" s="64">
        <f>'2月'!D13</f>
        <v>638477</v>
      </c>
      <c r="C21" s="65">
        <f>'2月'!E13</f>
        <v>125284</v>
      </c>
      <c r="E21" s="39"/>
      <c r="G21" s="2"/>
      <c r="H21" s="2"/>
      <c r="I21" s="3"/>
      <c r="J21" s="3"/>
      <c r="K21" s="2"/>
      <c r="L21" s="2"/>
      <c r="M21" s="2"/>
      <c r="N21" s="4"/>
    </row>
    <row r="22" spans="1:5" ht="19.5">
      <c r="A22" s="76">
        <v>3</v>
      </c>
      <c r="B22" s="66">
        <f>'3月'!D13</f>
        <v>96751</v>
      </c>
      <c r="C22" s="67">
        <f>'3月'!E13</f>
        <v>141273</v>
      </c>
      <c r="E22" s="39"/>
    </row>
    <row r="23" spans="1:5" ht="19.5">
      <c r="A23" s="76">
        <v>4</v>
      </c>
      <c r="B23" s="66">
        <f>'4月'!D15</f>
        <v>199637</v>
      </c>
      <c r="C23" s="67">
        <f>'4月'!E15</f>
        <v>174866</v>
      </c>
      <c r="E23" s="39"/>
    </row>
    <row r="24" spans="1:13" ht="21">
      <c r="A24" s="76">
        <v>5</v>
      </c>
      <c r="B24" s="64">
        <f>'5月'!D15</f>
        <v>157244</v>
      </c>
      <c r="C24" s="65">
        <f>'5月'!E15</f>
        <v>194627</v>
      </c>
      <c r="E24" s="39"/>
      <c r="K24" s="40"/>
      <c r="L24" s="40"/>
      <c r="M24" s="40"/>
    </row>
    <row r="25" spans="1:5" ht="19.5">
      <c r="A25" s="76">
        <v>6</v>
      </c>
      <c r="B25" s="66">
        <f>'6月'!D15</f>
        <v>217694</v>
      </c>
      <c r="C25" s="67">
        <f>'6月'!E15</f>
        <v>183750</v>
      </c>
      <c r="E25" s="39"/>
    </row>
    <row r="26" spans="1:5" ht="19.5">
      <c r="A26" s="76">
        <v>7</v>
      </c>
      <c r="B26" s="66">
        <v>530485</v>
      </c>
      <c r="C26" s="67">
        <v>331930</v>
      </c>
      <c r="E26" s="39"/>
    </row>
    <row r="27" spans="1:5" ht="19.5">
      <c r="A27" s="76">
        <v>8</v>
      </c>
      <c r="B27" s="66">
        <v>274726</v>
      </c>
      <c r="C27" s="67">
        <v>347975</v>
      </c>
      <c r="E27" s="39"/>
    </row>
    <row r="28" spans="1:5" ht="19.5">
      <c r="A28" s="76">
        <v>9</v>
      </c>
      <c r="B28" s="66">
        <v>125622</v>
      </c>
      <c r="C28" s="67">
        <v>161304</v>
      </c>
      <c r="E28" s="39"/>
    </row>
    <row r="29" spans="1:5" ht="19.5">
      <c r="A29" s="76">
        <v>10</v>
      </c>
      <c r="B29" s="66">
        <v>172531</v>
      </c>
      <c r="C29" s="67">
        <v>202050</v>
      </c>
      <c r="E29" s="39"/>
    </row>
    <row r="30" spans="1:5" ht="19.5">
      <c r="A30" s="76">
        <v>11</v>
      </c>
      <c r="B30" s="66">
        <v>141223</v>
      </c>
      <c r="C30" s="67">
        <v>214746</v>
      </c>
      <c r="E30" s="39"/>
    </row>
    <row r="31" spans="1:5" ht="20.25" thickBot="1">
      <c r="A31" s="77">
        <v>12</v>
      </c>
      <c r="B31" s="68">
        <v>161828</v>
      </c>
      <c r="C31" s="69">
        <v>214321</v>
      </c>
      <c r="E31" s="39"/>
    </row>
    <row r="32" spans="1:5" ht="19.5">
      <c r="A32" s="78" t="s">
        <v>34</v>
      </c>
      <c r="B32" s="70">
        <f>SUM(B20:B31)</f>
        <v>2859668</v>
      </c>
      <c r="C32" s="71">
        <f>SUM(C20:C31)</f>
        <v>2426866</v>
      </c>
      <c r="E32" s="39"/>
    </row>
    <row r="33" spans="1:6" ht="15.75">
      <c r="A33" s="79" t="s">
        <v>35</v>
      </c>
      <c r="B33" s="175">
        <f>B32+C32</f>
        <v>5286534</v>
      </c>
      <c r="C33" s="175"/>
      <c r="F33" s="39"/>
    </row>
    <row r="34" spans="2:3" ht="15.75">
      <c r="B34" s="173"/>
      <c r="C34" s="174"/>
    </row>
  </sheetData>
  <sheetProtection/>
  <mergeCells count="4">
    <mergeCell ref="A1:N1"/>
    <mergeCell ref="A17:N17"/>
    <mergeCell ref="B34:C34"/>
    <mergeCell ref="B33:C3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A1">
      <selection activeCell="O28" sqref="O28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45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167">
        <v>85884</v>
      </c>
      <c r="D3" s="103">
        <v>35854</v>
      </c>
      <c r="E3" s="103">
        <v>50030</v>
      </c>
      <c r="F3" s="12">
        <f>SUM(D3:E3)</f>
        <v>85884</v>
      </c>
      <c r="G3" s="35" t="s">
        <v>75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2">
        <v>26497</v>
      </c>
      <c r="D4" s="105">
        <v>6700</v>
      </c>
      <c r="E4" s="105">
        <v>19797</v>
      </c>
      <c r="F4" s="13">
        <f>SUM(D4:E4)</f>
        <v>26497</v>
      </c>
      <c r="G4" s="36">
        <v>4348000</v>
      </c>
      <c r="I4" s="23"/>
      <c r="J4" s="22">
        <f>F4-C4</f>
        <v>0</v>
      </c>
    </row>
    <row r="5" spans="1:10" ht="19.5">
      <c r="A5" s="128" t="s">
        <v>12</v>
      </c>
      <c r="B5" s="97">
        <v>10870</v>
      </c>
      <c r="C5" s="92">
        <v>58</v>
      </c>
      <c r="D5" s="105">
        <v>5612</v>
      </c>
      <c r="E5" s="105">
        <v>5316</v>
      </c>
      <c r="F5" s="13">
        <f aca="true" t="shared" si="0" ref="F5:F11">SUM(D5:E5)</f>
        <v>10928</v>
      </c>
      <c r="G5" s="36">
        <v>347700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2318</v>
      </c>
      <c r="C6" s="91">
        <v>2637</v>
      </c>
      <c r="D6" s="105">
        <v>2597</v>
      </c>
      <c r="E6" s="105">
        <v>2358</v>
      </c>
      <c r="F6" s="13">
        <f t="shared" si="0"/>
        <v>4955</v>
      </c>
      <c r="G6" s="36">
        <v>102106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6721</v>
      </c>
      <c r="C7" s="92">
        <v>2028</v>
      </c>
      <c r="D7" s="105">
        <v>4030</v>
      </c>
      <c r="E7" s="105">
        <v>4719</v>
      </c>
      <c r="F7" s="13">
        <f t="shared" si="0"/>
        <v>8749</v>
      </c>
      <c r="G7" s="36" t="s">
        <v>75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2">
        <v>42262</v>
      </c>
      <c r="D8" s="105">
        <v>23093</v>
      </c>
      <c r="E8" s="105">
        <v>19169</v>
      </c>
      <c r="F8" s="13">
        <f t="shared" si="0"/>
        <v>42262</v>
      </c>
      <c r="G8" s="36">
        <v>2737600</v>
      </c>
      <c r="I8" s="23"/>
      <c r="J8" s="22">
        <f>F8-C8</f>
        <v>0</v>
      </c>
    </row>
    <row r="9" spans="1:10" ht="19.5">
      <c r="A9" s="129" t="s">
        <v>17</v>
      </c>
      <c r="B9" s="96">
        <v>3688</v>
      </c>
      <c r="C9" s="92">
        <v>11162</v>
      </c>
      <c r="D9" s="105">
        <v>8910</v>
      </c>
      <c r="E9" s="105">
        <v>5940</v>
      </c>
      <c r="F9" s="13">
        <f t="shared" si="0"/>
        <v>14850</v>
      </c>
      <c r="G9" s="36" t="s">
        <v>75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2687</v>
      </c>
      <c r="C10" s="92">
        <v>201</v>
      </c>
      <c r="D10" s="105">
        <v>1461</v>
      </c>
      <c r="E10" s="105">
        <v>1427</v>
      </c>
      <c r="F10" s="13">
        <f t="shared" si="0"/>
        <v>2888</v>
      </c>
      <c r="G10" s="37" t="s">
        <v>75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6628</v>
      </c>
      <c r="D11" s="105">
        <v>3835</v>
      </c>
      <c r="E11" s="105">
        <v>2793</v>
      </c>
      <c r="F11" s="13">
        <f t="shared" si="0"/>
        <v>6628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13688</v>
      </c>
      <c r="C12" s="135">
        <v>1393</v>
      </c>
      <c r="D12" s="136">
        <v>7010</v>
      </c>
      <c r="E12" s="136">
        <v>8071</v>
      </c>
      <c r="F12" s="137">
        <f>SUM(D12:E12)</f>
        <v>15081</v>
      </c>
      <c r="G12" s="138"/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7854</v>
      </c>
      <c r="D13" s="136">
        <v>6320</v>
      </c>
      <c r="E13" s="136">
        <v>1534</v>
      </c>
      <c r="F13" s="137">
        <f>SUM(D13:E13)</f>
        <v>7854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55</v>
      </c>
      <c r="C14" s="99"/>
      <c r="D14" s="106">
        <v>20200</v>
      </c>
      <c r="E14" s="106">
        <v>40150</v>
      </c>
      <c r="F14" s="14">
        <f>SUM(D14:E14)</f>
        <v>60350</v>
      </c>
      <c r="G14" s="38" t="s">
        <v>55</v>
      </c>
      <c r="H14" s="23"/>
      <c r="I14" s="23"/>
      <c r="J14" s="22">
        <f>F14-C14</f>
        <v>60350</v>
      </c>
    </row>
    <row r="15" spans="1:10" ht="20.25" thickBot="1">
      <c r="A15" s="131" t="s">
        <v>20</v>
      </c>
      <c r="B15" s="101">
        <f aca="true" t="shared" si="1" ref="B15:G15">SUM(B3:B14)</f>
        <v>39972</v>
      </c>
      <c r="C15" s="101">
        <f t="shared" si="1"/>
        <v>186604</v>
      </c>
      <c r="D15" s="107">
        <f t="shared" si="1"/>
        <v>125622</v>
      </c>
      <c r="E15" s="107">
        <f>SUM(E3:E14)</f>
        <v>161304</v>
      </c>
      <c r="F15" s="21">
        <f>SUM(F3:F14)</f>
        <v>286926</v>
      </c>
      <c r="G15" s="21">
        <f t="shared" si="1"/>
        <v>7535406</v>
      </c>
      <c r="J15" s="22">
        <f>F15-C15-B15</f>
        <v>60350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14482</v>
      </c>
      <c r="D18" s="23">
        <f>D11+D13+D14</f>
        <v>30355</v>
      </c>
      <c r="E18" s="23">
        <f>E11+E13+E14</f>
        <v>44477</v>
      </c>
      <c r="F18" s="23">
        <f>F11+F13+F14</f>
        <v>74832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A1">
      <selection activeCell="E51" sqref="E51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46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120463</v>
      </c>
      <c r="D3" s="102">
        <v>60325</v>
      </c>
      <c r="E3" s="103">
        <v>60138</v>
      </c>
      <c r="F3" s="12">
        <f>SUM(D3:E3)</f>
        <v>120463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35485</v>
      </c>
      <c r="D4" s="104">
        <v>7674</v>
      </c>
      <c r="E4" s="104">
        <v>27811</v>
      </c>
      <c r="F4" s="13">
        <f>SUM(D4:E4)</f>
        <v>35485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2788</v>
      </c>
      <c r="C5" s="92">
        <v>3037</v>
      </c>
      <c r="D5" s="105">
        <v>2926</v>
      </c>
      <c r="E5" s="105">
        <v>2899</v>
      </c>
      <c r="F5" s="13">
        <f aca="true" t="shared" si="0" ref="F5:F11">SUM(D5:E5)</f>
        <v>5825</v>
      </c>
      <c r="G5" s="36">
        <f>B5*400</f>
        <v>1115200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3416</v>
      </c>
      <c r="C6" s="91">
        <v>4120</v>
      </c>
      <c r="D6" s="105">
        <v>4016</v>
      </c>
      <c r="E6" s="105">
        <v>3520</v>
      </c>
      <c r="F6" s="13">
        <f t="shared" si="0"/>
        <v>7536</v>
      </c>
      <c r="G6" s="36">
        <f>B6*150</f>
        <v>512400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8337</v>
      </c>
      <c r="C7" s="92">
        <v>2092</v>
      </c>
      <c r="D7" s="105">
        <v>4899</v>
      </c>
      <c r="E7" s="105">
        <v>5530</v>
      </c>
      <c r="F7" s="13">
        <f t="shared" si="0"/>
        <v>10429</v>
      </c>
      <c r="G7" s="36">
        <v>2203094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43858</v>
      </c>
      <c r="D8" s="104">
        <v>26727</v>
      </c>
      <c r="E8" s="104">
        <v>17131</v>
      </c>
      <c r="F8" s="13">
        <f t="shared" si="0"/>
        <v>43858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3811</v>
      </c>
      <c r="C9" s="91">
        <v>17179</v>
      </c>
      <c r="D9" s="104">
        <v>12594</v>
      </c>
      <c r="E9" s="104">
        <v>8396</v>
      </c>
      <c r="F9" s="13">
        <f t="shared" si="0"/>
        <v>20990</v>
      </c>
      <c r="G9" s="36">
        <v>362045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2480</v>
      </c>
      <c r="C10" s="92">
        <v>124</v>
      </c>
      <c r="D10" s="105">
        <v>1048</v>
      </c>
      <c r="E10" s="105">
        <v>1556</v>
      </c>
      <c r="F10" s="13">
        <f t="shared" si="0"/>
        <v>2604</v>
      </c>
      <c r="G10" s="37">
        <v>80530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8454</v>
      </c>
      <c r="D11" s="105">
        <v>3535</v>
      </c>
      <c r="E11" s="105">
        <v>4919</v>
      </c>
      <c r="F11" s="13">
        <f t="shared" si="0"/>
        <v>8454</v>
      </c>
      <c r="G11" s="36" t="s">
        <v>19</v>
      </c>
      <c r="I11" s="23"/>
      <c r="J11" s="22">
        <f>F11-C11</f>
        <v>0</v>
      </c>
    </row>
    <row r="12" spans="1:10" ht="19.5">
      <c r="A12" s="130" t="s">
        <v>29</v>
      </c>
      <c r="B12" s="134">
        <v>11540</v>
      </c>
      <c r="C12" s="135">
        <v>1047</v>
      </c>
      <c r="D12" s="136">
        <v>5327</v>
      </c>
      <c r="E12" s="136">
        <v>7260</v>
      </c>
      <c r="F12" s="137">
        <f>SUM(D12:E12)</f>
        <v>12587</v>
      </c>
      <c r="G12" s="138">
        <f>B12*200</f>
        <v>2308000</v>
      </c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14750</v>
      </c>
      <c r="D13" s="136">
        <v>9460</v>
      </c>
      <c r="E13" s="136">
        <v>5290</v>
      </c>
      <c r="F13" s="137">
        <f>SUM(D13:E13)</f>
        <v>14750</v>
      </c>
      <c r="G13" s="138" t="s">
        <v>19</v>
      </c>
      <c r="I13" s="23"/>
      <c r="J13" s="22">
        <f>F13-C13</f>
        <v>0</v>
      </c>
    </row>
    <row r="14" spans="1:10" ht="20.25" thickBot="1">
      <c r="A14" s="130" t="s">
        <v>50</v>
      </c>
      <c r="B14" s="98" t="s">
        <v>19</v>
      </c>
      <c r="C14" s="99">
        <v>91600</v>
      </c>
      <c r="D14" s="106">
        <v>34000</v>
      </c>
      <c r="E14" s="106">
        <v>57600</v>
      </c>
      <c r="F14" s="14">
        <f>SUM(D14:E14)</f>
        <v>91600</v>
      </c>
      <c r="G14" s="38" t="s">
        <v>19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32372</v>
      </c>
      <c r="C15" s="101">
        <f t="shared" si="1"/>
        <v>342209</v>
      </c>
      <c r="D15" s="107">
        <f t="shared" si="1"/>
        <v>172531</v>
      </c>
      <c r="E15" s="107">
        <f t="shared" si="1"/>
        <v>202050</v>
      </c>
      <c r="F15" s="21">
        <f t="shared" si="1"/>
        <v>374581</v>
      </c>
      <c r="G15" s="21">
        <f t="shared" si="1"/>
        <v>6581269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19</v>
      </c>
      <c r="C18" s="23">
        <f>C11+C13+C14</f>
        <v>114804</v>
      </c>
      <c r="D18" s="23">
        <f>D11+D13+D14</f>
        <v>46995</v>
      </c>
      <c r="E18" s="23">
        <f>E11+E13+E14</f>
        <v>67809</v>
      </c>
      <c r="F18" s="23">
        <f>F11+F13+F14</f>
        <v>114804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47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76</v>
      </c>
      <c r="C3" s="95">
        <v>102517</v>
      </c>
      <c r="D3" s="102">
        <v>41332</v>
      </c>
      <c r="E3" s="103">
        <v>61185</v>
      </c>
      <c r="F3" s="12">
        <f>SUM(D3:E3)</f>
        <v>102517</v>
      </c>
      <c r="G3" s="35" t="s">
        <v>76</v>
      </c>
      <c r="I3" s="23"/>
      <c r="J3" s="22">
        <f>F3-C3</f>
        <v>0</v>
      </c>
    </row>
    <row r="4" spans="1:10" ht="19.5">
      <c r="A4" s="128" t="s">
        <v>10</v>
      </c>
      <c r="B4" s="96" t="s">
        <v>76</v>
      </c>
      <c r="C4" s="91">
        <v>38649</v>
      </c>
      <c r="D4" s="104">
        <v>14113</v>
      </c>
      <c r="E4" s="104">
        <v>24536</v>
      </c>
      <c r="F4" s="13">
        <f>SUM(D4:E4)</f>
        <v>38649</v>
      </c>
      <c r="G4" s="36" t="s">
        <v>76</v>
      </c>
      <c r="I4" s="23"/>
      <c r="J4" s="22">
        <f>F4-C4</f>
        <v>0</v>
      </c>
    </row>
    <row r="5" spans="1:10" ht="19.5">
      <c r="A5" s="128" t="s">
        <v>12</v>
      </c>
      <c r="B5" s="97">
        <v>3297</v>
      </c>
      <c r="C5" s="92">
        <v>213</v>
      </c>
      <c r="D5" s="105">
        <v>1763</v>
      </c>
      <c r="E5" s="105">
        <v>1747</v>
      </c>
      <c r="F5" s="13">
        <f aca="true" t="shared" si="0" ref="F5:F11">SUM(D5:E5)</f>
        <v>3510</v>
      </c>
      <c r="G5" s="36">
        <f>B5*400</f>
        <v>1318800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3353</v>
      </c>
      <c r="C6" s="91">
        <v>3721</v>
      </c>
      <c r="D6" s="105">
        <v>1237</v>
      </c>
      <c r="E6" s="105">
        <v>5837</v>
      </c>
      <c r="F6" s="13">
        <f t="shared" si="0"/>
        <v>7074</v>
      </c>
      <c r="G6" s="36">
        <f>B6*150</f>
        <v>502950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8026</v>
      </c>
      <c r="C7" s="92">
        <v>2957</v>
      </c>
      <c r="D7" s="105">
        <v>3318</v>
      </c>
      <c r="E7" s="105">
        <v>7665</v>
      </c>
      <c r="F7" s="13">
        <f t="shared" si="0"/>
        <v>10983</v>
      </c>
      <c r="G7" s="36">
        <v>1982706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37003</v>
      </c>
      <c r="D8" s="104">
        <v>19943</v>
      </c>
      <c r="E8" s="104">
        <v>17060</v>
      </c>
      <c r="F8" s="13">
        <f t="shared" si="0"/>
        <v>37003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2798</v>
      </c>
      <c r="C9" s="91">
        <v>15147</v>
      </c>
      <c r="D9" s="104">
        <v>10767</v>
      </c>
      <c r="E9" s="104">
        <v>7178</v>
      </c>
      <c r="F9" s="13">
        <f t="shared" si="0"/>
        <v>17945</v>
      </c>
      <c r="G9" s="36">
        <v>265810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3121</v>
      </c>
      <c r="C10" s="92">
        <v>156</v>
      </c>
      <c r="D10" s="105">
        <v>2122</v>
      </c>
      <c r="E10" s="105">
        <v>1155</v>
      </c>
      <c r="F10" s="13">
        <f t="shared" si="0"/>
        <v>3277</v>
      </c>
      <c r="G10" s="37">
        <v>121720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6271</v>
      </c>
      <c r="D11" s="105">
        <v>1764</v>
      </c>
      <c r="E11" s="105">
        <v>4507</v>
      </c>
      <c r="F11" s="13">
        <f t="shared" si="0"/>
        <v>6271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14592</v>
      </c>
      <c r="C12" s="135">
        <v>1158</v>
      </c>
      <c r="D12" s="136">
        <v>6504</v>
      </c>
      <c r="E12" s="136">
        <v>9246</v>
      </c>
      <c r="F12" s="137">
        <f>SUM(D12:E12)</f>
        <v>15750</v>
      </c>
      <c r="G12" s="138">
        <f>B12*200</f>
        <v>2918400</v>
      </c>
      <c r="I12" s="23"/>
      <c r="J12" s="22">
        <f>F12-C12-B12</f>
        <v>0</v>
      </c>
    </row>
    <row r="13" spans="1:10" ht="19.5">
      <c r="A13" s="130" t="s">
        <v>49</v>
      </c>
      <c r="B13" s="134" t="s">
        <v>76</v>
      </c>
      <c r="C13" s="135">
        <v>11790</v>
      </c>
      <c r="D13" s="136">
        <v>7560</v>
      </c>
      <c r="E13" s="136">
        <v>4230</v>
      </c>
      <c r="F13" s="137">
        <f>SUM(D13:E13)</f>
        <v>11790</v>
      </c>
      <c r="G13" s="138" t="s">
        <v>76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76</v>
      </c>
      <c r="C14" s="99">
        <v>101200</v>
      </c>
      <c r="D14" s="106">
        <v>30800</v>
      </c>
      <c r="E14" s="106">
        <v>70400</v>
      </c>
      <c r="F14" s="14">
        <f>SUM(D14:E14)</f>
        <v>101200</v>
      </c>
      <c r="G14" s="38" t="s">
        <v>76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35187</v>
      </c>
      <c r="C15" s="101">
        <f t="shared" si="1"/>
        <v>320782</v>
      </c>
      <c r="D15" s="107">
        <f t="shared" si="1"/>
        <v>141223</v>
      </c>
      <c r="E15" s="107">
        <f t="shared" si="1"/>
        <v>214746</v>
      </c>
      <c r="F15" s="21">
        <f t="shared" si="1"/>
        <v>355969</v>
      </c>
      <c r="G15" s="21">
        <f t="shared" si="1"/>
        <v>7110386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SUM(C13:C14,C11)</f>
        <v>119261</v>
      </c>
      <c r="D18" s="23">
        <f>SUM(D13,D14,D11)</f>
        <v>40124</v>
      </c>
      <c r="E18" s="23">
        <f>E11+E13+E14</f>
        <v>79137</v>
      </c>
      <c r="F18" s="23">
        <f>F11+F13+F14</f>
        <v>119261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5" sqref="D15:E15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77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108667</v>
      </c>
      <c r="D3" s="102">
        <v>49504</v>
      </c>
      <c r="E3" s="103">
        <v>59163</v>
      </c>
      <c r="F3" s="12">
        <f>SUM(D3:E3)</f>
        <v>108667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36833</v>
      </c>
      <c r="D4" s="104">
        <v>7294</v>
      </c>
      <c r="E4" s="104">
        <v>29539</v>
      </c>
      <c r="F4" s="13">
        <f>SUM(D4:E4)</f>
        <v>36833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17142</v>
      </c>
      <c r="C5" s="92">
        <v>92</v>
      </c>
      <c r="D5" s="105">
        <v>8284</v>
      </c>
      <c r="E5" s="105">
        <v>8950</v>
      </c>
      <c r="F5" s="13">
        <f>SUM(D5:E5)</f>
        <v>17234</v>
      </c>
      <c r="G5" s="36">
        <f>B5*400</f>
        <v>6856800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2920</v>
      </c>
      <c r="C6" s="91">
        <v>3117</v>
      </c>
      <c r="D6" s="105">
        <v>3062</v>
      </c>
      <c r="E6" s="105">
        <v>2975</v>
      </c>
      <c r="F6" s="13">
        <f aca="true" t="shared" si="0" ref="F6:F12">SUM(D6:E6)</f>
        <v>6037</v>
      </c>
      <c r="G6" s="36">
        <f>B6*150</f>
        <v>438000</v>
      </c>
      <c r="H6" s="23"/>
      <c r="I6" s="23"/>
      <c r="J6" s="22">
        <f>F6-C6-B6</f>
        <v>0</v>
      </c>
    </row>
    <row r="7" spans="1:10" ht="19.5">
      <c r="A7" s="129" t="s">
        <v>9</v>
      </c>
      <c r="B7" s="97">
        <v>7426</v>
      </c>
      <c r="C7" s="92">
        <v>3193</v>
      </c>
      <c r="D7" s="105">
        <v>4542</v>
      </c>
      <c r="E7" s="105">
        <v>6077</v>
      </c>
      <c r="F7" s="13">
        <f t="shared" si="0"/>
        <v>10619</v>
      </c>
      <c r="G7" s="36">
        <v>2114422</v>
      </c>
      <c r="H7" s="23"/>
      <c r="I7" s="23"/>
      <c r="J7" s="22">
        <f>F7-C7-B7</f>
        <v>0</v>
      </c>
    </row>
    <row r="8" spans="1:10" ht="19.5">
      <c r="A8" s="129" t="s">
        <v>18</v>
      </c>
      <c r="B8" s="97" t="s">
        <v>19</v>
      </c>
      <c r="C8" s="91">
        <v>37368</v>
      </c>
      <c r="D8" s="104">
        <v>22579</v>
      </c>
      <c r="E8" s="104">
        <v>14789</v>
      </c>
      <c r="F8" s="13">
        <f t="shared" si="0"/>
        <v>37368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1500</v>
      </c>
      <c r="C9" s="91">
        <v>9590</v>
      </c>
      <c r="D9" s="104">
        <v>6654</v>
      </c>
      <c r="E9" s="104">
        <v>4436</v>
      </c>
      <c r="F9" s="13">
        <f t="shared" si="0"/>
        <v>11090</v>
      </c>
      <c r="G9" s="36">
        <v>142500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5238</v>
      </c>
      <c r="C10" s="92">
        <v>255</v>
      </c>
      <c r="D10" s="105">
        <v>2749</v>
      </c>
      <c r="E10" s="105">
        <v>2744</v>
      </c>
      <c r="F10" s="13">
        <f t="shared" si="0"/>
        <v>5493</v>
      </c>
      <c r="G10" s="37">
        <v>197050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7619</v>
      </c>
      <c r="D11" s="105">
        <v>3160</v>
      </c>
      <c r="E11" s="105">
        <v>4459</v>
      </c>
      <c r="F11" s="13">
        <f t="shared" si="0"/>
        <v>7619</v>
      </c>
      <c r="G11" s="36" t="s">
        <v>19</v>
      </c>
      <c r="I11" s="23"/>
      <c r="J11" s="22">
        <f>F11-C11</f>
        <v>0</v>
      </c>
    </row>
    <row r="12" spans="1:10" ht="19.5">
      <c r="A12" s="130" t="s">
        <v>29</v>
      </c>
      <c r="B12" s="134">
        <v>19454</v>
      </c>
      <c r="C12" s="135">
        <v>1785</v>
      </c>
      <c r="D12" s="136">
        <v>9850</v>
      </c>
      <c r="E12" s="136">
        <v>11389</v>
      </c>
      <c r="F12" s="13">
        <f t="shared" si="0"/>
        <v>21239</v>
      </c>
      <c r="G12" s="138">
        <f>B12*200</f>
        <v>3890800</v>
      </c>
      <c r="I12" s="23"/>
      <c r="J12" s="22">
        <f>F12-C12-B12</f>
        <v>0</v>
      </c>
    </row>
    <row r="13" spans="1:10" ht="19.5">
      <c r="A13" s="130" t="s">
        <v>49</v>
      </c>
      <c r="B13" s="134">
        <v>0</v>
      </c>
      <c r="C13" s="135">
        <v>10600</v>
      </c>
      <c r="D13" s="136">
        <v>6800</v>
      </c>
      <c r="E13" s="136">
        <v>3800</v>
      </c>
      <c r="F13" s="137">
        <f>SUM(D13:E13)</f>
        <v>10600</v>
      </c>
      <c r="G13" s="138" t="s">
        <v>19</v>
      </c>
      <c r="I13" s="23"/>
      <c r="J13" s="22">
        <f>F13-C13</f>
        <v>0</v>
      </c>
    </row>
    <row r="14" spans="1:10" ht="20.25" thickBot="1">
      <c r="A14" s="130" t="s">
        <v>50</v>
      </c>
      <c r="B14" s="98" t="s">
        <v>19</v>
      </c>
      <c r="C14" s="99">
        <v>103350</v>
      </c>
      <c r="D14" s="106">
        <v>37350</v>
      </c>
      <c r="E14" s="106">
        <v>66000</v>
      </c>
      <c r="F14" s="14">
        <f>SUM(D14:E14)</f>
        <v>103350</v>
      </c>
      <c r="G14" s="38" t="s">
        <v>19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53680</v>
      </c>
      <c r="C15" s="101">
        <f t="shared" si="1"/>
        <v>322469</v>
      </c>
      <c r="D15" s="107">
        <f t="shared" si="1"/>
        <v>161828</v>
      </c>
      <c r="E15" s="107">
        <f>SUM(E3:E14)</f>
        <v>214321</v>
      </c>
      <c r="F15" s="21">
        <f t="shared" si="1"/>
        <v>376149</v>
      </c>
      <c r="G15" s="21">
        <f t="shared" si="1"/>
        <v>13639572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19</v>
      </c>
      <c r="C18" s="23">
        <f>SUM(C14,C13,C11)</f>
        <v>121569</v>
      </c>
      <c r="D18" s="23">
        <f>SUM(D14,D13,D11)</f>
        <v>47310</v>
      </c>
      <c r="E18" s="23">
        <f>SUM(E14,E13,E11)</f>
        <v>74259</v>
      </c>
      <c r="F18" s="23">
        <f>SUM(F14,F13,F11)</f>
        <v>121569</v>
      </c>
    </row>
    <row r="22" ht="15.75">
      <c r="E22" s="168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12" sqref="L12"/>
    </sheetView>
  </sheetViews>
  <sheetFormatPr defaultColWidth="9.00390625" defaultRowHeight="16.5"/>
  <cols>
    <col min="3" max="3" width="19.625" style="0" bestFit="1" customWidth="1"/>
    <col min="4" max="4" width="12.75390625" style="0" bestFit="1" customWidth="1"/>
    <col min="5" max="5" width="13.875" style="0" bestFit="1" customWidth="1"/>
    <col min="6" max="6" width="10.25390625" style="0" bestFit="1" customWidth="1"/>
  </cols>
  <sheetData>
    <row r="1" spans="1:6" ht="16.5" thickBot="1">
      <c r="A1" s="188" t="s">
        <v>60</v>
      </c>
      <c r="B1" s="189"/>
      <c r="C1" s="189"/>
      <c r="D1" s="189"/>
      <c r="E1" s="189"/>
      <c r="F1" s="190"/>
    </row>
    <row r="2" spans="1:6" ht="16.5" thickBot="1">
      <c r="A2" s="191" t="s">
        <v>61</v>
      </c>
      <c r="B2" s="192"/>
      <c r="C2" s="193"/>
      <c r="D2" s="149" t="s">
        <v>73</v>
      </c>
      <c r="E2" s="149" t="s">
        <v>72</v>
      </c>
      <c r="F2" s="149" t="s">
        <v>62</v>
      </c>
    </row>
    <row r="3" spans="1:6" ht="16.5" thickBot="1">
      <c r="A3" s="194" t="s">
        <v>63</v>
      </c>
      <c r="B3" s="195"/>
      <c r="C3" s="150" t="s">
        <v>64</v>
      </c>
      <c r="D3" s="156">
        <v>107117</v>
      </c>
      <c r="E3" s="155">
        <v>155497</v>
      </c>
      <c r="F3" s="158">
        <f aca="true" t="shared" si="0" ref="F3:F13">SUM(E3-D3)</f>
        <v>48380</v>
      </c>
    </row>
    <row r="4" spans="1:6" ht="16.5" thickBot="1">
      <c r="A4" s="196"/>
      <c r="B4" s="197"/>
      <c r="C4" s="150" t="s">
        <v>65</v>
      </c>
      <c r="D4" s="160">
        <v>445984</v>
      </c>
      <c r="E4" s="161">
        <v>350125</v>
      </c>
      <c r="F4" s="162">
        <f t="shared" si="0"/>
        <v>-95859</v>
      </c>
    </row>
    <row r="5" spans="1:6" ht="16.5" thickBot="1">
      <c r="A5" s="196"/>
      <c r="B5" s="197"/>
      <c r="C5" s="150" t="s">
        <v>11</v>
      </c>
      <c r="D5" s="156">
        <v>24599</v>
      </c>
      <c r="E5" s="155">
        <v>22003</v>
      </c>
      <c r="F5" s="159">
        <f t="shared" si="0"/>
        <v>-2596</v>
      </c>
    </row>
    <row r="6" spans="1:6" ht="16.5" thickBot="1">
      <c r="A6" s="196"/>
      <c r="B6" s="197"/>
      <c r="C6" s="150" t="s">
        <v>13</v>
      </c>
      <c r="D6" s="156">
        <v>15584</v>
      </c>
      <c r="E6" s="155">
        <v>13319</v>
      </c>
      <c r="F6" s="159">
        <f t="shared" si="0"/>
        <v>-2265</v>
      </c>
    </row>
    <row r="7" spans="1:6" ht="16.5" thickBot="1">
      <c r="A7" s="196"/>
      <c r="B7" s="197"/>
      <c r="C7" s="150" t="s">
        <v>66</v>
      </c>
      <c r="D7" s="156">
        <v>24886</v>
      </c>
      <c r="E7" s="155">
        <v>19645</v>
      </c>
      <c r="F7" s="159">
        <f t="shared" si="0"/>
        <v>-5241</v>
      </c>
    </row>
    <row r="8" spans="1:6" ht="16.5" thickBot="1">
      <c r="A8" s="196"/>
      <c r="B8" s="197"/>
      <c r="C8" s="150" t="s">
        <v>15</v>
      </c>
      <c r="D8" s="156">
        <v>82356</v>
      </c>
      <c r="E8" s="155">
        <v>73478</v>
      </c>
      <c r="F8" s="159">
        <f t="shared" si="0"/>
        <v>-8878</v>
      </c>
    </row>
    <row r="9" spans="1:6" ht="16.5" thickBot="1">
      <c r="A9" s="196"/>
      <c r="B9" s="197"/>
      <c r="C9" s="150" t="s">
        <v>16</v>
      </c>
      <c r="D9" s="157">
        <v>84400</v>
      </c>
      <c r="E9" s="155">
        <v>30230</v>
      </c>
      <c r="F9" s="159">
        <f t="shared" si="0"/>
        <v>-54170</v>
      </c>
    </row>
    <row r="10" spans="1:6" ht="16.5" thickBot="1">
      <c r="A10" s="196"/>
      <c r="B10" s="197"/>
      <c r="C10" s="150" t="s">
        <v>0</v>
      </c>
      <c r="D10" s="156">
        <v>11464</v>
      </c>
      <c r="E10" s="155">
        <v>1788</v>
      </c>
      <c r="F10" s="159">
        <f t="shared" si="0"/>
        <v>-9676</v>
      </c>
    </row>
    <row r="11" spans="1:6" ht="16.5" thickBot="1">
      <c r="A11" s="196"/>
      <c r="B11" s="197"/>
      <c r="C11" s="150" t="s">
        <v>1</v>
      </c>
      <c r="D11" s="156">
        <v>12354</v>
      </c>
      <c r="E11" s="155">
        <v>13462</v>
      </c>
      <c r="F11" s="151">
        <f t="shared" si="0"/>
        <v>1108</v>
      </c>
    </row>
    <row r="12" spans="1:6" ht="16.5" thickBot="1">
      <c r="A12" s="198"/>
      <c r="B12" s="199"/>
      <c r="C12" s="150" t="s">
        <v>2</v>
      </c>
      <c r="D12" s="156">
        <v>49856</v>
      </c>
      <c r="E12" s="155">
        <v>37664</v>
      </c>
      <c r="F12" s="159">
        <f t="shared" si="0"/>
        <v>-12192</v>
      </c>
    </row>
    <row r="13" spans="1:6" ht="16.5" thickBot="1">
      <c r="A13" s="200" t="s">
        <v>67</v>
      </c>
      <c r="B13" s="201"/>
      <c r="C13" s="202"/>
      <c r="D13" s="163">
        <f>SUM(D3:D12)</f>
        <v>858600</v>
      </c>
      <c r="E13" s="164">
        <f>SUM(E3:E12)</f>
        <v>717211</v>
      </c>
      <c r="F13" s="163">
        <f t="shared" si="0"/>
        <v>-141389</v>
      </c>
    </row>
    <row r="14" spans="1:6" ht="16.5" thickBot="1">
      <c r="A14" s="203" t="s">
        <v>68</v>
      </c>
      <c r="B14" s="205" t="s">
        <v>69</v>
      </c>
      <c r="C14" s="206"/>
      <c r="D14" s="152" t="s">
        <v>70</v>
      </c>
      <c r="E14" s="153">
        <v>14744</v>
      </c>
      <c r="F14" s="154"/>
    </row>
    <row r="15" spans="1:6" ht="16.5" thickBot="1">
      <c r="A15" s="204"/>
      <c r="B15" s="205" t="s">
        <v>71</v>
      </c>
      <c r="C15" s="206"/>
      <c r="D15" s="152" t="s">
        <v>70</v>
      </c>
      <c r="E15" s="153">
        <v>130500</v>
      </c>
      <c r="F15" s="154"/>
    </row>
    <row r="16" spans="1:6" ht="16.5" thickBot="1">
      <c r="A16" s="185" t="s">
        <v>7</v>
      </c>
      <c r="B16" s="186"/>
      <c r="C16" s="187"/>
      <c r="D16" s="165">
        <v>858600</v>
      </c>
      <c r="E16" s="166">
        <f>SUM(E13:E15)</f>
        <v>862455</v>
      </c>
      <c r="F16" s="165">
        <f>SUM(E16-D16)</f>
        <v>3855</v>
      </c>
    </row>
    <row r="17" ht="15.75">
      <c r="D17" s="22"/>
    </row>
  </sheetData>
  <sheetProtection/>
  <mergeCells count="8">
    <mergeCell ref="A16:C16"/>
    <mergeCell ref="A1:F1"/>
    <mergeCell ref="A2:C2"/>
    <mergeCell ref="A3:B12"/>
    <mergeCell ref="A13:C13"/>
    <mergeCell ref="A14:A15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PageLayoutView="0" workbookViewId="0" topLeftCell="A1">
      <selection activeCell="D3" sqref="D3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</cols>
  <sheetData>
    <row r="1" spans="1:8" ht="22.5" thickTop="1">
      <c r="A1" s="176" t="s">
        <v>37</v>
      </c>
      <c r="B1" s="177"/>
      <c r="C1" s="177"/>
      <c r="D1" s="177"/>
      <c r="E1" s="177"/>
      <c r="F1" s="177"/>
      <c r="G1" s="178"/>
      <c r="H1" s="11"/>
    </row>
    <row r="2" spans="1:10" ht="39">
      <c r="A2" s="119" t="s">
        <v>22</v>
      </c>
      <c r="B2" s="123" t="s">
        <v>3</v>
      </c>
      <c r="C2" s="123" t="s">
        <v>4</v>
      </c>
      <c r="D2" s="123" t="s">
        <v>5</v>
      </c>
      <c r="E2" s="123" t="s">
        <v>6</v>
      </c>
      <c r="F2" s="124" t="s">
        <v>7</v>
      </c>
      <c r="G2" s="125" t="s">
        <v>21</v>
      </c>
      <c r="H2" s="11"/>
      <c r="I2" s="15"/>
      <c r="J2" t="s">
        <v>48</v>
      </c>
    </row>
    <row r="3" spans="1:10" ht="19.5">
      <c r="A3" s="120" t="s">
        <v>8</v>
      </c>
      <c r="B3" s="91" t="s">
        <v>19</v>
      </c>
      <c r="C3" s="91">
        <v>104383</v>
      </c>
      <c r="D3" s="104">
        <v>49128</v>
      </c>
      <c r="E3" s="105">
        <v>55255</v>
      </c>
      <c r="F3" s="10">
        <f>SUM(D3:E3)</f>
        <v>104383</v>
      </c>
      <c r="G3" s="27" t="s">
        <v>19</v>
      </c>
      <c r="H3" s="26"/>
      <c r="I3" s="15"/>
      <c r="J3" s="22">
        <f>F3-C3</f>
        <v>0</v>
      </c>
    </row>
    <row r="4" spans="1:10" ht="19.5">
      <c r="A4" s="121" t="s">
        <v>10</v>
      </c>
      <c r="B4" s="91" t="s">
        <v>19</v>
      </c>
      <c r="C4" s="91">
        <v>47820</v>
      </c>
      <c r="D4" s="104">
        <v>24632</v>
      </c>
      <c r="E4" s="104">
        <v>23188</v>
      </c>
      <c r="F4" s="10">
        <f aca="true" t="shared" si="0" ref="F4:F12">SUM(D4:E4)</f>
        <v>47820</v>
      </c>
      <c r="G4" s="27" t="s">
        <v>19</v>
      </c>
      <c r="H4" s="26"/>
      <c r="I4" s="15"/>
      <c r="J4" s="22">
        <f>F4-C4</f>
        <v>0</v>
      </c>
    </row>
    <row r="5" spans="1:10" ht="19.5">
      <c r="A5" s="121" t="s">
        <v>12</v>
      </c>
      <c r="B5" s="92">
        <v>11895</v>
      </c>
      <c r="C5" s="92">
        <v>71</v>
      </c>
      <c r="D5" s="105">
        <v>7193</v>
      </c>
      <c r="E5" s="105">
        <v>4773</v>
      </c>
      <c r="F5" s="10">
        <f t="shared" si="0"/>
        <v>11966</v>
      </c>
      <c r="G5" s="27">
        <f>B5*400</f>
        <v>4758000</v>
      </c>
      <c r="H5" s="26"/>
      <c r="I5" s="15"/>
      <c r="J5" s="22">
        <f>F5-C5-B5</f>
        <v>0</v>
      </c>
    </row>
    <row r="6" spans="1:10" ht="19.5">
      <c r="A6" s="121" t="s">
        <v>14</v>
      </c>
      <c r="B6" s="91">
        <v>3882</v>
      </c>
      <c r="C6" s="91">
        <v>4467</v>
      </c>
      <c r="D6" s="105">
        <v>4885</v>
      </c>
      <c r="E6" s="105">
        <v>3464</v>
      </c>
      <c r="F6" s="10">
        <f t="shared" si="0"/>
        <v>8349</v>
      </c>
      <c r="G6" s="27">
        <f>B6*150</f>
        <v>582300</v>
      </c>
      <c r="H6" s="26"/>
      <c r="I6" s="15"/>
      <c r="J6" s="22">
        <f>F6-C6-B6</f>
        <v>0</v>
      </c>
    </row>
    <row r="7" spans="1:10" ht="19.5">
      <c r="A7" s="120" t="s">
        <v>9</v>
      </c>
      <c r="B7" s="92">
        <v>14543</v>
      </c>
      <c r="C7" s="92">
        <v>4725</v>
      </c>
      <c r="D7" s="105">
        <v>11394</v>
      </c>
      <c r="E7" s="105">
        <v>7874</v>
      </c>
      <c r="F7" s="10">
        <f t="shared" si="0"/>
        <v>19268</v>
      </c>
      <c r="G7" s="27">
        <v>3440811</v>
      </c>
      <c r="H7" s="26"/>
      <c r="I7" s="15"/>
      <c r="J7" s="22">
        <f>F7-C7-B7</f>
        <v>0</v>
      </c>
    </row>
    <row r="8" spans="1:10" ht="19.5">
      <c r="A8" s="120" t="s">
        <v>18</v>
      </c>
      <c r="B8" s="92" t="s">
        <v>19</v>
      </c>
      <c r="C8" s="91">
        <v>34474</v>
      </c>
      <c r="D8" s="105">
        <v>20249</v>
      </c>
      <c r="E8" s="105">
        <v>14225</v>
      </c>
      <c r="F8" s="10">
        <f t="shared" si="0"/>
        <v>34474</v>
      </c>
      <c r="G8" s="27" t="s">
        <v>19</v>
      </c>
      <c r="H8" s="26"/>
      <c r="I8" s="15"/>
      <c r="J8" s="22">
        <f>F8-C8</f>
        <v>0</v>
      </c>
    </row>
    <row r="9" spans="1:10" ht="19.5">
      <c r="A9" s="120" t="s">
        <v>17</v>
      </c>
      <c r="B9" s="91">
        <v>1233</v>
      </c>
      <c r="C9" s="91">
        <v>11117</v>
      </c>
      <c r="D9" s="104">
        <v>7093</v>
      </c>
      <c r="E9" s="104">
        <v>5257</v>
      </c>
      <c r="F9" s="10">
        <f t="shared" si="0"/>
        <v>12350</v>
      </c>
      <c r="G9" s="27">
        <v>117135</v>
      </c>
      <c r="H9" s="26"/>
      <c r="I9" s="15"/>
      <c r="J9" s="22">
        <f>F9-C9-B9</f>
        <v>0</v>
      </c>
    </row>
    <row r="10" spans="1:10" ht="19.5">
      <c r="A10" s="121" t="s">
        <v>0</v>
      </c>
      <c r="B10" s="92">
        <v>6146</v>
      </c>
      <c r="C10" s="92">
        <v>323</v>
      </c>
      <c r="D10" s="105">
        <v>3456</v>
      </c>
      <c r="E10" s="105">
        <v>3013</v>
      </c>
      <c r="F10" s="10">
        <f t="shared" si="0"/>
        <v>6469</v>
      </c>
      <c r="G10" s="27">
        <v>216840</v>
      </c>
      <c r="H10" s="26"/>
      <c r="I10" s="15"/>
      <c r="J10" s="22">
        <f>F10-C10-B10</f>
        <v>0</v>
      </c>
    </row>
    <row r="11" spans="1:10" ht="19.5">
      <c r="A11" s="121" t="s">
        <v>1</v>
      </c>
      <c r="B11" s="92" t="s">
        <v>19</v>
      </c>
      <c r="C11" s="92">
        <v>8005</v>
      </c>
      <c r="D11" s="105">
        <v>2148</v>
      </c>
      <c r="E11" s="105">
        <v>5857</v>
      </c>
      <c r="F11" s="10">
        <f t="shared" si="0"/>
        <v>8005</v>
      </c>
      <c r="G11" s="27" t="s">
        <v>19</v>
      </c>
      <c r="H11" s="26"/>
      <c r="I11" s="15"/>
      <c r="J11" s="22">
        <f>F11-C11</f>
        <v>0</v>
      </c>
    </row>
    <row r="12" spans="1:10" ht="19.5">
      <c r="A12" s="121" t="s">
        <v>2</v>
      </c>
      <c r="B12" s="92">
        <v>23822</v>
      </c>
      <c r="C12" s="92">
        <v>1284</v>
      </c>
      <c r="D12" s="105">
        <v>13272</v>
      </c>
      <c r="E12" s="105">
        <v>11834</v>
      </c>
      <c r="F12" s="10">
        <f t="shared" si="0"/>
        <v>25106</v>
      </c>
      <c r="G12" s="27">
        <f>B12*200</f>
        <v>4764400</v>
      </c>
      <c r="H12" s="26"/>
      <c r="I12" s="15"/>
      <c r="J12" s="22">
        <f>F12-C12-B12</f>
        <v>0</v>
      </c>
    </row>
    <row r="13" spans="1:12" ht="20.25" thickBot="1">
      <c r="A13" s="122" t="s">
        <v>20</v>
      </c>
      <c r="B13" s="93">
        <f aca="true" t="shared" si="1" ref="B13:G13">SUM(B3:B12)</f>
        <v>61521</v>
      </c>
      <c r="C13" s="93">
        <f t="shared" si="1"/>
        <v>216669</v>
      </c>
      <c r="D13" s="133">
        <f t="shared" si="1"/>
        <v>143450</v>
      </c>
      <c r="E13" s="133">
        <f t="shared" si="1"/>
        <v>134740</v>
      </c>
      <c r="F13" s="28">
        <f t="shared" si="1"/>
        <v>278190</v>
      </c>
      <c r="G13" s="29">
        <f t="shared" si="1"/>
        <v>13879486</v>
      </c>
      <c r="H13" s="26"/>
      <c r="I13" s="15"/>
      <c r="J13" s="22">
        <f>F13-C13-B13</f>
        <v>0</v>
      </c>
      <c r="L13" s="22"/>
    </row>
    <row r="14" ht="16.5" thickTop="1">
      <c r="I14" s="15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E13" sqref="D13:E13"/>
    </sheetView>
  </sheetViews>
  <sheetFormatPr defaultColWidth="9.00390625" defaultRowHeight="16.5"/>
  <cols>
    <col min="1" max="1" width="24.125" style="0" bestFit="1" customWidth="1"/>
    <col min="2" max="3" width="15.375" style="0" bestFit="1" customWidth="1"/>
    <col min="4" max="6" width="14.375" style="0" bestFit="1" customWidth="1"/>
    <col min="7" max="7" width="17.875" style="0" customWidth="1"/>
  </cols>
  <sheetData>
    <row r="1" spans="1:9" ht="23.25" thickBot="1" thickTop="1">
      <c r="A1" s="179" t="s">
        <v>38</v>
      </c>
      <c r="B1" s="180"/>
      <c r="C1" s="180"/>
      <c r="D1" s="180"/>
      <c r="E1" s="180"/>
      <c r="F1" s="180"/>
      <c r="G1" s="181"/>
      <c r="H1" s="11"/>
      <c r="I1" s="11"/>
    </row>
    <row r="2" spans="1:10" ht="39.75" thickBot="1">
      <c r="A2" s="109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13" t="s">
        <v>21</v>
      </c>
      <c r="H2" s="11"/>
      <c r="I2" s="20"/>
      <c r="J2" t="s">
        <v>48</v>
      </c>
    </row>
    <row r="3" spans="1:10" ht="19.5">
      <c r="A3" s="114" t="s">
        <v>8</v>
      </c>
      <c r="B3" s="94" t="s">
        <v>19</v>
      </c>
      <c r="C3" s="95">
        <v>394542</v>
      </c>
      <c r="D3" s="102">
        <v>351058</v>
      </c>
      <c r="E3" s="103">
        <v>43484</v>
      </c>
      <c r="F3" s="12">
        <f>SUM(D3:E3)</f>
        <v>394542</v>
      </c>
      <c r="G3" s="30" t="s">
        <v>19</v>
      </c>
      <c r="H3" s="11"/>
      <c r="I3" s="20"/>
      <c r="J3" s="22">
        <f>F3-C3</f>
        <v>0</v>
      </c>
    </row>
    <row r="4" spans="1:10" ht="19.5">
      <c r="A4" s="115" t="s">
        <v>10</v>
      </c>
      <c r="B4" s="96" t="s">
        <v>19</v>
      </c>
      <c r="C4" s="91">
        <v>104520</v>
      </c>
      <c r="D4" s="104">
        <v>78866</v>
      </c>
      <c r="E4" s="104">
        <v>25654</v>
      </c>
      <c r="F4" s="13">
        <f>SUM(D4:E4)</f>
        <v>104520</v>
      </c>
      <c r="G4" s="31" t="s">
        <v>19</v>
      </c>
      <c r="H4" s="11"/>
      <c r="I4" s="20"/>
      <c r="J4" s="22">
        <f>F4-C4</f>
        <v>0</v>
      </c>
    </row>
    <row r="5" spans="1:10" ht="19.5">
      <c r="A5" s="115" t="s">
        <v>12</v>
      </c>
      <c r="B5" s="97">
        <v>18048</v>
      </c>
      <c r="C5" s="92">
        <v>576</v>
      </c>
      <c r="D5" s="105">
        <v>14173</v>
      </c>
      <c r="E5" s="105">
        <v>4451</v>
      </c>
      <c r="F5" s="13">
        <f aca="true" t="shared" si="0" ref="F5:F11">SUM(D5:E5)</f>
        <v>18624</v>
      </c>
      <c r="G5" s="31">
        <f>B5*400</f>
        <v>7219200</v>
      </c>
      <c r="H5" s="26"/>
      <c r="I5" s="20"/>
      <c r="J5" s="22">
        <f>F5-C5-B5</f>
        <v>0</v>
      </c>
    </row>
    <row r="6" spans="1:10" ht="19.5">
      <c r="A6" s="115" t="s">
        <v>14</v>
      </c>
      <c r="B6" s="97">
        <v>8980</v>
      </c>
      <c r="C6" s="92">
        <v>5467</v>
      </c>
      <c r="D6" s="105">
        <v>11280</v>
      </c>
      <c r="E6" s="105">
        <v>3167</v>
      </c>
      <c r="F6" s="13">
        <f t="shared" si="0"/>
        <v>14447</v>
      </c>
      <c r="G6" s="32">
        <f>B6*150</f>
        <v>1347000</v>
      </c>
      <c r="H6" s="11"/>
      <c r="I6" s="20"/>
      <c r="J6" s="22">
        <f>F6-C6-B6</f>
        <v>0</v>
      </c>
    </row>
    <row r="7" spans="1:10" ht="19.5">
      <c r="A7" s="116" t="s">
        <v>9</v>
      </c>
      <c r="B7" s="97">
        <v>30387</v>
      </c>
      <c r="C7" s="92">
        <v>5414</v>
      </c>
      <c r="D7" s="105">
        <v>28619</v>
      </c>
      <c r="E7" s="105">
        <v>7182</v>
      </c>
      <c r="F7" s="13">
        <f t="shared" si="0"/>
        <v>35801</v>
      </c>
      <c r="G7" s="31">
        <v>8189290</v>
      </c>
      <c r="H7" s="26"/>
      <c r="I7" s="20"/>
      <c r="J7" s="22">
        <f>F7-C7-B7</f>
        <v>0</v>
      </c>
    </row>
    <row r="8" spans="1:10" ht="19.5">
      <c r="A8" s="116" t="s">
        <v>18</v>
      </c>
      <c r="B8" s="97" t="s">
        <v>19</v>
      </c>
      <c r="C8" s="91">
        <v>78698</v>
      </c>
      <c r="D8" s="105">
        <v>66260</v>
      </c>
      <c r="E8" s="105">
        <v>12438</v>
      </c>
      <c r="F8" s="13">
        <f t="shared" si="0"/>
        <v>78698</v>
      </c>
      <c r="G8" s="31" t="s">
        <v>19</v>
      </c>
      <c r="H8" s="11"/>
      <c r="I8" s="20"/>
      <c r="J8" s="22">
        <f>F8-C8</f>
        <v>0</v>
      </c>
    </row>
    <row r="9" spans="1:10" ht="19.5">
      <c r="A9" s="116" t="s">
        <v>17</v>
      </c>
      <c r="B9" s="97">
        <v>3075</v>
      </c>
      <c r="C9" s="92">
        <v>28650</v>
      </c>
      <c r="D9" s="105">
        <v>21150</v>
      </c>
      <c r="E9" s="105">
        <v>10575</v>
      </c>
      <c r="F9" s="13">
        <f t="shared" si="0"/>
        <v>31725</v>
      </c>
      <c r="G9" s="31">
        <v>349000</v>
      </c>
      <c r="H9" s="26"/>
      <c r="I9" s="20"/>
      <c r="J9" s="22">
        <f>F9-C9-B9</f>
        <v>0</v>
      </c>
    </row>
    <row r="10" spans="1:10" ht="19.5">
      <c r="A10" s="115" t="s">
        <v>0</v>
      </c>
      <c r="B10" s="97">
        <v>17229</v>
      </c>
      <c r="C10" s="92">
        <v>896</v>
      </c>
      <c r="D10" s="105">
        <v>15195</v>
      </c>
      <c r="E10" s="105">
        <v>2930</v>
      </c>
      <c r="F10" s="13">
        <f t="shared" si="0"/>
        <v>18125</v>
      </c>
      <c r="G10" s="32">
        <v>696080</v>
      </c>
      <c r="H10" s="26"/>
      <c r="I10" s="20"/>
      <c r="J10" s="22">
        <f>F10-C10-B10</f>
        <v>0</v>
      </c>
    </row>
    <row r="11" spans="1:10" ht="19.5">
      <c r="A11" s="115" t="s">
        <v>1</v>
      </c>
      <c r="B11" s="97" t="s">
        <v>19</v>
      </c>
      <c r="C11" s="92">
        <v>11885</v>
      </c>
      <c r="D11" s="105">
        <v>9520</v>
      </c>
      <c r="E11" s="105">
        <v>2365</v>
      </c>
      <c r="F11" s="13">
        <f t="shared" si="0"/>
        <v>11885</v>
      </c>
      <c r="G11" s="31" t="s">
        <v>19</v>
      </c>
      <c r="H11" s="11"/>
      <c r="I11" s="20"/>
      <c r="J11" s="22">
        <f>F11-C11</f>
        <v>0</v>
      </c>
    </row>
    <row r="12" spans="1:10" ht="20.25" thickBot="1">
      <c r="A12" s="117" t="s">
        <v>2</v>
      </c>
      <c r="B12" s="98">
        <v>52430</v>
      </c>
      <c r="C12" s="99">
        <v>2964</v>
      </c>
      <c r="D12" s="106">
        <v>42356</v>
      </c>
      <c r="E12" s="106">
        <v>13038</v>
      </c>
      <c r="F12" s="14">
        <f>SUM(D12:E12)</f>
        <v>55394</v>
      </c>
      <c r="G12" s="33">
        <f>B12*120</f>
        <v>6291600</v>
      </c>
      <c r="H12" s="20"/>
      <c r="I12" s="20"/>
      <c r="J12" s="22">
        <f>F12-C12-B12</f>
        <v>0</v>
      </c>
    </row>
    <row r="13" spans="1:10" ht="20.25" thickBot="1">
      <c r="A13" s="118" t="s">
        <v>20</v>
      </c>
      <c r="B13" s="100">
        <f aca="true" t="shared" si="1" ref="B13:G13">SUM(B3:B12)</f>
        <v>130149</v>
      </c>
      <c r="C13" s="100">
        <f t="shared" si="1"/>
        <v>633612</v>
      </c>
      <c r="D13" s="108">
        <f t="shared" si="1"/>
        <v>638477</v>
      </c>
      <c r="E13" s="108">
        <f t="shared" si="1"/>
        <v>125284</v>
      </c>
      <c r="F13" s="34">
        <f t="shared" si="1"/>
        <v>763761</v>
      </c>
      <c r="G13" s="34">
        <f t="shared" si="1"/>
        <v>24092170</v>
      </c>
      <c r="H13" s="11"/>
      <c r="I13" s="20"/>
      <c r="J13" s="22">
        <f>F13-C13-B13</f>
        <v>0</v>
      </c>
    </row>
    <row r="14" spans="1:9" ht="16.5" thickTop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1"/>
      <c r="B17" s="11"/>
      <c r="C17" s="26"/>
      <c r="D17" s="11"/>
      <c r="E17" s="11"/>
      <c r="F17" s="11"/>
      <c r="G17" s="11"/>
      <c r="H17" s="11"/>
      <c r="I17" s="11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39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81634</v>
      </c>
      <c r="D3" s="102">
        <v>31241</v>
      </c>
      <c r="E3" s="103">
        <v>50393</v>
      </c>
      <c r="F3" s="12">
        <f>SUM(D3:E3)</f>
        <v>81634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53854</v>
      </c>
      <c r="D4" s="104">
        <v>17265</v>
      </c>
      <c r="E4" s="104">
        <v>36589</v>
      </c>
      <c r="F4" s="13">
        <f>SUM(D4:E4)</f>
        <v>53854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10587</v>
      </c>
      <c r="C5" s="92">
        <v>94</v>
      </c>
      <c r="D5" s="105">
        <v>4990</v>
      </c>
      <c r="E5" s="105">
        <v>5691</v>
      </c>
      <c r="F5" s="13">
        <f aca="true" t="shared" si="0" ref="F5:F11">SUM(D5:E5)</f>
        <v>10681</v>
      </c>
      <c r="G5" s="36">
        <f>B5*400</f>
        <v>4234800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2616</v>
      </c>
      <c r="C6" s="91">
        <v>5965</v>
      </c>
      <c r="D6" s="105">
        <v>2726</v>
      </c>
      <c r="E6" s="105">
        <v>5855</v>
      </c>
      <c r="F6" s="13">
        <f t="shared" si="0"/>
        <v>8581</v>
      </c>
      <c r="G6" s="36">
        <f>B6*150</f>
        <v>392400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7681</v>
      </c>
      <c r="C7" s="92">
        <v>4184</v>
      </c>
      <c r="D7" s="105">
        <v>3756</v>
      </c>
      <c r="E7" s="105">
        <v>8109</v>
      </c>
      <c r="F7" s="13">
        <f t="shared" si="0"/>
        <v>11865</v>
      </c>
      <c r="G7" s="36">
        <v>2183138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32364</v>
      </c>
      <c r="D8" s="104">
        <v>16839</v>
      </c>
      <c r="E8" s="104">
        <v>15525</v>
      </c>
      <c r="F8" s="13">
        <f t="shared" si="0"/>
        <v>32364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1310</v>
      </c>
      <c r="C9" s="91">
        <v>8560</v>
      </c>
      <c r="D9" s="104">
        <v>6580</v>
      </c>
      <c r="E9" s="104">
        <v>3290</v>
      </c>
      <c r="F9" s="13">
        <f t="shared" si="0"/>
        <v>9870</v>
      </c>
      <c r="G9" s="36">
        <v>141106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4455</v>
      </c>
      <c r="C10" s="92">
        <v>231</v>
      </c>
      <c r="D10" s="105">
        <v>2065</v>
      </c>
      <c r="E10" s="105">
        <v>2621</v>
      </c>
      <c r="F10" s="13">
        <f t="shared" si="0"/>
        <v>4686</v>
      </c>
      <c r="G10" s="37">
        <v>163060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5388</v>
      </c>
      <c r="D11" s="105">
        <v>2013</v>
      </c>
      <c r="E11" s="105">
        <v>3375</v>
      </c>
      <c r="F11" s="13">
        <f t="shared" si="0"/>
        <v>5388</v>
      </c>
      <c r="G11" s="36" t="s">
        <v>33</v>
      </c>
      <c r="I11" s="23"/>
      <c r="J11" s="22">
        <f>F11-C11</f>
        <v>0</v>
      </c>
    </row>
    <row r="12" spans="1:10" ht="20.25" thickBot="1">
      <c r="A12" s="130" t="s">
        <v>2</v>
      </c>
      <c r="B12" s="98">
        <v>15002</v>
      </c>
      <c r="C12" s="99">
        <v>4099</v>
      </c>
      <c r="D12" s="106">
        <v>9276</v>
      </c>
      <c r="E12" s="106">
        <v>9825</v>
      </c>
      <c r="F12" s="14">
        <f>SUM(D12:E12)</f>
        <v>19101</v>
      </c>
      <c r="G12" s="38">
        <f>B12*200</f>
        <v>3000400</v>
      </c>
      <c r="H12" s="23"/>
      <c r="I12" s="23"/>
      <c r="J12" s="22">
        <f>F12-C12-B12</f>
        <v>0</v>
      </c>
    </row>
    <row r="13" spans="1:10" ht="20.25" thickBot="1">
      <c r="A13" s="131" t="s">
        <v>20</v>
      </c>
      <c r="B13" s="101">
        <f aca="true" t="shared" si="1" ref="B13:G13">SUM(B3:B12)</f>
        <v>41651</v>
      </c>
      <c r="C13" s="101">
        <f t="shared" si="1"/>
        <v>196373</v>
      </c>
      <c r="D13" s="107">
        <f t="shared" si="1"/>
        <v>96751</v>
      </c>
      <c r="E13" s="107">
        <f t="shared" si="1"/>
        <v>141273</v>
      </c>
      <c r="F13" s="21">
        <f t="shared" si="1"/>
        <v>238024</v>
      </c>
      <c r="G13" s="21">
        <f t="shared" si="1"/>
        <v>10114904</v>
      </c>
      <c r="J13" s="22">
        <f>F13-C13-B13</f>
        <v>0</v>
      </c>
    </row>
    <row r="14" spans="1:7" ht="15.75">
      <c r="A14" s="16"/>
      <c r="B14" s="16"/>
      <c r="C14" s="16"/>
      <c r="D14" s="16"/>
      <c r="E14" s="16"/>
      <c r="F14" s="16"/>
      <c r="G14" s="16"/>
    </row>
    <row r="15" spans="1:7" ht="15.75">
      <c r="A15" s="16"/>
      <c r="B15" s="16"/>
      <c r="C15" s="16"/>
      <c r="D15" s="16"/>
      <c r="E15" s="16"/>
      <c r="F15" s="16"/>
      <c r="G15" s="16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13.5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40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113134</v>
      </c>
      <c r="D3" s="102">
        <v>62988</v>
      </c>
      <c r="E3" s="103">
        <v>50146</v>
      </c>
      <c r="F3" s="12">
        <f>SUM(D3:E3)</f>
        <v>113134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42325</v>
      </c>
      <c r="D4" s="104">
        <v>7303</v>
      </c>
      <c r="E4" s="104">
        <v>35022</v>
      </c>
      <c r="F4" s="13">
        <f>SUM(D4:E4)</f>
        <v>42325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14216</v>
      </c>
      <c r="C5" s="92">
        <v>574</v>
      </c>
      <c r="D5" s="105">
        <v>7471</v>
      </c>
      <c r="E5" s="105">
        <v>7319</v>
      </c>
      <c r="F5" s="13">
        <f aca="true" t="shared" si="0" ref="F5:F13">SUM(D5:E5)</f>
        <v>14790</v>
      </c>
      <c r="G5" s="36">
        <f>B5*400</f>
        <v>5686400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3687</v>
      </c>
      <c r="C6" s="91">
        <v>6872</v>
      </c>
      <c r="D6" s="105">
        <v>3228</v>
      </c>
      <c r="E6" s="105">
        <v>7331</v>
      </c>
      <c r="F6" s="13">
        <f t="shared" si="0"/>
        <v>10559</v>
      </c>
      <c r="G6" s="36">
        <f>B6*150</f>
        <v>553050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13662</v>
      </c>
      <c r="C7" s="92">
        <v>3989</v>
      </c>
      <c r="D7" s="105">
        <v>9253</v>
      </c>
      <c r="E7" s="105">
        <v>8398</v>
      </c>
      <c r="F7" s="13">
        <f t="shared" si="0"/>
        <v>17651</v>
      </c>
      <c r="G7" s="36">
        <v>3380245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55182</v>
      </c>
      <c r="D8" s="104">
        <v>36418</v>
      </c>
      <c r="E8" s="104">
        <v>18764</v>
      </c>
      <c r="F8" s="13">
        <f t="shared" si="0"/>
        <v>55182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4500</v>
      </c>
      <c r="C9" s="91">
        <v>12000</v>
      </c>
      <c r="D9" s="104">
        <v>9900</v>
      </c>
      <c r="E9" s="104">
        <v>6600</v>
      </c>
      <c r="F9" s="13">
        <f t="shared" si="0"/>
        <v>16500</v>
      </c>
      <c r="G9" s="36">
        <v>427500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5513</v>
      </c>
      <c r="C10" s="92">
        <v>271</v>
      </c>
      <c r="D10" s="105">
        <v>3808</v>
      </c>
      <c r="E10" s="105">
        <v>1976</v>
      </c>
      <c r="F10" s="13">
        <f t="shared" si="0"/>
        <v>5784</v>
      </c>
      <c r="G10" s="37">
        <v>203880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7884</v>
      </c>
      <c r="D11" s="105">
        <v>3750</v>
      </c>
      <c r="E11" s="105">
        <v>4134</v>
      </c>
      <c r="F11" s="13">
        <f t="shared" si="0"/>
        <v>7884</v>
      </c>
      <c r="G11" s="36" t="s">
        <v>19</v>
      </c>
      <c r="I11" s="23"/>
      <c r="J11" s="22">
        <f>F11-C11</f>
        <v>0</v>
      </c>
    </row>
    <row r="12" spans="1:10" ht="19.5">
      <c r="A12" s="130" t="s">
        <v>2</v>
      </c>
      <c r="B12" s="134">
        <v>21673</v>
      </c>
      <c r="C12" s="135">
        <v>1428</v>
      </c>
      <c r="D12" s="136">
        <v>12921</v>
      </c>
      <c r="E12" s="136">
        <v>10180</v>
      </c>
      <c r="F12" s="137">
        <f t="shared" si="0"/>
        <v>23101</v>
      </c>
      <c r="G12" s="138">
        <f>B12*200</f>
        <v>4334600</v>
      </c>
      <c r="I12" s="23"/>
      <c r="J12" s="22">
        <f>F12-C12-B12</f>
        <v>0</v>
      </c>
    </row>
    <row r="13" spans="1:10" ht="19.5">
      <c r="A13" s="130" t="s">
        <v>53</v>
      </c>
      <c r="B13" s="134" t="s">
        <v>55</v>
      </c>
      <c r="C13" s="135">
        <v>6619</v>
      </c>
      <c r="D13" s="136">
        <v>4513</v>
      </c>
      <c r="E13" s="136">
        <v>2106</v>
      </c>
      <c r="F13" s="137">
        <f t="shared" si="0"/>
        <v>6619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50</v>
      </c>
      <c r="B14" s="98" t="s">
        <v>55</v>
      </c>
      <c r="C14" s="99">
        <v>60974</v>
      </c>
      <c r="D14" s="106">
        <v>38084</v>
      </c>
      <c r="E14" s="106">
        <v>22890</v>
      </c>
      <c r="F14" s="14">
        <f>SUM(D14:E14)</f>
        <v>60974</v>
      </c>
      <c r="G14" s="38" t="s">
        <v>55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63251</v>
      </c>
      <c r="C15" s="101">
        <f t="shared" si="1"/>
        <v>311252</v>
      </c>
      <c r="D15" s="107">
        <f t="shared" si="1"/>
        <v>199637</v>
      </c>
      <c r="E15" s="107">
        <f t="shared" si="1"/>
        <v>174866</v>
      </c>
      <c r="F15" s="21">
        <f>SUM(F3:F14)</f>
        <v>374503</v>
      </c>
      <c r="G15" s="21">
        <f t="shared" si="1"/>
        <v>14585675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75477</v>
      </c>
      <c r="D18" s="23">
        <f>D11+D13+D14</f>
        <v>46347</v>
      </c>
      <c r="E18" s="23">
        <f>E11+E13+E14</f>
        <v>29130</v>
      </c>
      <c r="F18" s="23">
        <f>F11+F13+F14</f>
        <v>75477</v>
      </c>
    </row>
    <row r="19" ht="15.75">
      <c r="H19" s="147">
        <f>F15-F13-F14</f>
        <v>306910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3">
      <selection activeCell="I26" sqref="I26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41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112434</v>
      </c>
      <c r="D3" s="102">
        <v>45769</v>
      </c>
      <c r="E3" s="103">
        <v>66665</v>
      </c>
      <c r="F3" s="12">
        <f>SUM(D3:E3)</f>
        <v>112434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36167</v>
      </c>
      <c r="D4" s="104">
        <v>13440</v>
      </c>
      <c r="E4" s="104">
        <v>22727</v>
      </c>
      <c r="F4" s="13">
        <f>SUM(D4:E4)</f>
        <v>36167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16831</v>
      </c>
      <c r="C5" s="92">
        <v>141</v>
      </c>
      <c r="D5" s="105">
        <v>8035</v>
      </c>
      <c r="E5" s="105">
        <v>8937</v>
      </c>
      <c r="F5" s="13">
        <f aca="true" t="shared" si="0" ref="F5:F11">SUM(D5:E5)</f>
        <v>16972</v>
      </c>
      <c r="G5" s="36">
        <f>B5*400</f>
        <v>6732400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4595</v>
      </c>
      <c r="C6" s="91">
        <v>5311</v>
      </c>
      <c r="D6" s="105">
        <v>4134</v>
      </c>
      <c r="E6" s="105">
        <v>5772</v>
      </c>
      <c r="F6" s="13">
        <f t="shared" si="0"/>
        <v>9906</v>
      </c>
      <c r="G6" s="36">
        <f>B6*150</f>
        <v>689250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9453</v>
      </c>
      <c r="C7" s="92">
        <v>3884</v>
      </c>
      <c r="D7" s="105">
        <v>5350</v>
      </c>
      <c r="E7" s="105">
        <v>7987</v>
      </c>
      <c r="F7" s="13">
        <f t="shared" si="0"/>
        <v>13337</v>
      </c>
      <c r="G7" s="36">
        <v>2627557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47098</v>
      </c>
      <c r="D8" s="104">
        <v>24312</v>
      </c>
      <c r="E8" s="104">
        <v>22786</v>
      </c>
      <c r="F8" s="13">
        <f t="shared" si="0"/>
        <v>47098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3158</v>
      </c>
      <c r="C9" s="91">
        <v>19842</v>
      </c>
      <c r="D9" s="104">
        <v>13800</v>
      </c>
      <c r="E9" s="104">
        <v>9200</v>
      </c>
      <c r="F9" s="13">
        <f t="shared" si="0"/>
        <v>23000</v>
      </c>
      <c r="G9" s="36">
        <v>300010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3459</v>
      </c>
      <c r="C10" s="92">
        <v>415</v>
      </c>
      <c r="D10" s="105">
        <v>1812</v>
      </c>
      <c r="E10" s="105">
        <v>2062</v>
      </c>
      <c r="F10" s="13">
        <f t="shared" si="0"/>
        <v>3874</v>
      </c>
      <c r="G10" s="37">
        <v>116880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7712</v>
      </c>
      <c r="D11" s="105">
        <v>2889</v>
      </c>
      <c r="E11" s="105">
        <v>4823</v>
      </c>
      <c r="F11" s="13">
        <f t="shared" si="0"/>
        <v>7712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18052</v>
      </c>
      <c r="C12" s="135">
        <v>1127</v>
      </c>
      <c r="D12" s="136">
        <v>8955</v>
      </c>
      <c r="E12" s="136">
        <v>10224</v>
      </c>
      <c r="F12" s="137">
        <f>SUM(D12:E12)</f>
        <v>19179</v>
      </c>
      <c r="G12" s="138">
        <f>B12*200</f>
        <v>3610400</v>
      </c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7152</v>
      </c>
      <c r="D13" s="136">
        <v>5208</v>
      </c>
      <c r="E13" s="136">
        <v>1944</v>
      </c>
      <c r="F13" s="137">
        <f>SUM(D13:E13)</f>
        <v>7152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55</v>
      </c>
      <c r="C14" s="99">
        <v>55040</v>
      </c>
      <c r="D14" s="106">
        <v>23540</v>
      </c>
      <c r="E14" s="106">
        <v>31500</v>
      </c>
      <c r="F14" s="14">
        <f>SUM(D14:E14)</f>
        <v>55040</v>
      </c>
      <c r="G14" s="38" t="s">
        <v>55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55548</v>
      </c>
      <c r="C15" s="101">
        <f t="shared" si="1"/>
        <v>296323</v>
      </c>
      <c r="D15" s="107">
        <f t="shared" si="1"/>
        <v>157244</v>
      </c>
      <c r="E15" s="107">
        <f t="shared" si="1"/>
        <v>194627</v>
      </c>
      <c r="F15" s="21">
        <f t="shared" si="1"/>
        <v>351871</v>
      </c>
      <c r="G15" s="21">
        <f t="shared" si="1"/>
        <v>14076497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69904</v>
      </c>
      <c r="D18" s="23">
        <f>D11+D13+D14</f>
        <v>31637</v>
      </c>
      <c r="E18" s="23">
        <f>E11+E13+E14</f>
        <v>38267</v>
      </c>
      <c r="F18" s="23">
        <f>F11+F13+F14</f>
        <v>69904</v>
      </c>
    </row>
    <row r="19" ht="15.75">
      <c r="G19" s="23"/>
    </row>
    <row r="21" ht="15.75">
      <c r="G21" s="23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5" zoomScaleNormal="75" zoomScalePageLayoutView="0" workbookViewId="0" topLeftCell="A10">
      <selection activeCell="H32" sqref="H32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42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145664</v>
      </c>
      <c r="D3" s="102">
        <v>80915</v>
      </c>
      <c r="E3" s="103">
        <v>64749</v>
      </c>
      <c r="F3" s="12">
        <f>SUM(D3:E3)</f>
        <v>145664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33839</v>
      </c>
      <c r="D4" s="104">
        <v>8759</v>
      </c>
      <c r="E4" s="104">
        <v>25080</v>
      </c>
      <c r="F4" s="13">
        <f>SUM(D4:E4)</f>
        <v>33839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14602</v>
      </c>
      <c r="C5" s="92">
        <v>119</v>
      </c>
      <c r="D5" s="105">
        <v>9032</v>
      </c>
      <c r="E5" s="105">
        <v>5689</v>
      </c>
      <c r="F5" s="13">
        <f aca="true" t="shared" si="0" ref="F5:F11">SUM(D5:E5)</f>
        <v>14721</v>
      </c>
      <c r="G5" s="36">
        <f>B5*400</f>
        <v>5840800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4272</v>
      </c>
      <c r="C6" s="91">
        <v>3505</v>
      </c>
      <c r="D6" s="105">
        <v>4391</v>
      </c>
      <c r="E6" s="105">
        <v>3386</v>
      </c>
      <c r="F6" s="13">
        <f>SUM(D6:E6)</f>
        <v>7777</v>
      </c>
      <c r="G6" s="36">
        <f>B6*150</f>
        <v>640800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10675</v>
      </c>
      <c r="C7" s="92">
        <v>3848</v>
      </c>
      <c r="D7" s="105">
        <v>8590</v>
      </c>
      <c r="E7" s="105">
        <v>5933</v>
      </c>
      <c r="F7" s="13">
        <f t="shared" si="0"/>
        <v>14523</v>
      </c>
      <c r="G7" s="36">
        <v>3034941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53756</v>
      </c>
      <c r="D8" s="104">
        <v>31984</v>
      </c>
      <c r="E8" s="104">
        <v>21772</v>
      </c>
      <c r="F8" s="13">
        <f t="shared" si="0"/>
        <v>53756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5556</v>
      </c>
      <c r="C9" s="91">
        <v>16944</v>
      </c>
      <c r="D9" s="104">
        <v>13500</v>
      </c>
      <c r="E9" s="104">
        <v>9000</v>
      </c>
      <c r="F9" s="13">
        <f t="shared" si="0"/>
        <v>22500</v>
      </c>
      <c r="G9" s="36">
        <v>527820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4759</v>
      </c>
      <c r="C10" s="92">
        <v>523</v>
      </c>
      <c r="D10" s="105">
        <v>2877</v>
      </c>
      <c r="E10" s="105">
        <v>2405</v>
      </c>
      <c r="F10" s="13">
        <f t="shared" si="0"/>
        <v>5282</v>
      </c>
      <c r="G10" s="37">
        <v>123510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5691</v>
      </c>
      <c r="D11" s="105">
        <v>3213</v>
      </c>
      <c r="E11" s="105">
        <v>2478</v>
      </c>
      <c r="F11" s="13">
        <f t="shared" si="0"/>
        <v>5691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21944</v>
      </c>
      <c r="C12" s="135">
        <v>1366</v>
      </c>
      <c r="D12" s="136">
        <v>11989</v>
      </c>
      <c r="E12" s="136">
        <v>11321</v>
      </c>
      <c r="F12" s="137">
        <f>SUM(D12:E12)</f>
        <v>23310</v>
      </c>
      <c r="G12" s="138">
        <f>B12*200</f>
        <v>4388800</v>
      </c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7641</v>
      </c>
      <c r="D13" s="136">
        <v>5104</v>
      </c>
      <c r="E13" s="136">
        <v>2537</v>
      </c>
      <c r="F13" s="137">
        <f>SUM(D13:E13)</f>
        <v>7641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55</v>
      </c>
      <c r="C14" s="99">
        <v>66740</v>
      </c>
      <c r="D14" s="106">
        <v>37340</v>
      </c>
      <c r="E14" s="106">
        <v>29400</v>
      </c>
      <c r="F14" s="14">
        <f>SUM(D14:E14)</f>
        <v>66740</v>
      </c>
      <c r="G14" s="38" t="s">
        <v>55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61808</v>
      </c>
      <c r="C15" s="101">
        <f t="shared" si="1"/>
        <v>339636</v>
      </c>
      <c r="D15" s="107">
        <f t="shared" si="1"/>
        <v>217694</v>
      </c>
      <c r="E15" s="107">
        <f t="shared" si="1"/>
        <v>183750</v>
      </c>
      <c r="F15" s="21">
        <f t="shared" si="1"/>
        <v>401444</v>
      </c>
      <c r="G15" s="21">
        <f t="shared" si="1"/>
        <v>14556671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80072</v>
      </c>
      <c r="D18" s="23">
        <f>D11+D13+D14</f>
        <v>45657</v>
      </c>
      <c r="E18" s="23">
        <f>E11+E13+E14</f>
        <v>34415</v>
      </c>
      <c r="F18" s="23">
        <f>F11+F13+F14</f>
        <v>80072</v>
      </c>
    </row>
    <row r="21" spans="6:7" ht="15.75">
      <c r="F21" s="23">
        <f>F13+F14</f>
        <v>74381</v>
      </c>
      <c r="G21" s="147">
        <f>F15-F21</f>
        <v>327063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43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155497</v>
      </c>
      <c r="D3" s="102">
        <v>75696</v>
      </c>
      <c r="E3" s="103">
        <v>79801</v>
      </c>
      <c r="F3" s="12">
        <f>SUM(D3:E3)</f>
        <v>155497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350125</v>
      </c>
      <c r="D4" s="104">
        <v>270300</v>
      </c>
      <c r="E4" s="104">
        <v>79825</v>
      </c>
      <c r="F4" s="13">
        <f>SUM(D4:E4)</f>
        <v>350125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21846</v>
      </c>
      <c r="C5" s="92">
        <v>157</v>
      </c>
      <c r="D5" s="105">
        <v>11158</v>
      </c>
      <c r="E5" s="105">
        <v>10845</v>
      </c>
      <c r="F5" s="13">
        <f aca="true" t="shared" si="0" ref="F5:F11">SUM(D5:E5)</f>
        <v>22003</v>
      </c>
      <c r="G5" s="36">
        <f>B5*400</f>
        <v>8738400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6608</v>
      </c>
      <c r="C6" s="91">
        <v>6711</v>
      </c>
      <c r="D6" s="105">
        <v>6037</v>
      </c>
      <c r="E6" s="105">
        <v>7282</v>
      </c>
      <c r="F6" s="13">
        <f t="shared" si="0"/>
        <v>13319</v>
      </c>
      <c r="G6" s="36">
        <f>B6*150</f>
        <v>991200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15420</v>
      </c>
      <c r="C7" s="92">
        <v>4225</v>
      </c>
      <c r="D7" s="105">
        <v>8577</v>
      </c>
      <c r="E7" s="105">
        <v>11068</v>
      </c>
      <c r="F7" s="13">
        <f>SUM(D7:E7)</f>
        <v>19645</v>
      </c>
      <c r="G7" s="36">
        <v>4121729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73478</v>
      </c>
      <c r="D8" s="104">
        <v>34275</v>
      </c>
      <c r="E8" s="104">
        <v>39203</v>
      </c>
      <c r="F8" s="13">
        <f t="shared" si="0"/>
        <v>73478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12725</v>
      </c>
      <c r="C9" s="91">
        <v>17505</v>
      </c>
      <c r="D9" s="104">
        <v>18138</v>
      </c>
      <c r="E9" s="104">
        <v>12092</v>
      </c>
      <c r="F9" s="13">
        <f t="shared" si="0"/>
        <v>30230</v>
      </c>
      <c r="G9" s="36">
        <v>1208875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1704</v>
      </c>
      <c r="C10" s="92">
        <v>84</v>
      </c>
      <c r="D10" s="105">
        <v>832</v>
      </c>
      <c r="E10" s="105">
        <v>956</v>
      </c>
      <c r="F10" s="13">
        <f t="shared" si="0"/>
        <v>1788</v>
      </c>
      <c r="G10" s="37">
        <v>60950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13462</v>
      </c>
      <c r="D11" s="105">
        <v>5071</v>
      </c>
      <c r="E11" s="105">
        <v>8391</v>
      </c>
      <c r="F11" s="13">
        <f t="shared" si="0"/>
        <v>13462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34526</v>
      </c>
      <c r="C12" s="135">
        <v>3138</v>
      </c>
      <c r="D12" s="136">
        <v>37664</v>
      </c>
      <c r="E12" s="136">
        <v>0</v>
      </c>
      <c r="F12" s="137">
        <f>SUM(D12:E12)</f>
        <v>37664</v>
      </c>
      <c r="G12" s="138">
        <f>B12*200</f>
        <v>6905200</v>
      </c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14744</v>
      </c>
      <c r="D13" s="136">
        <v>10097</v>
      </c>
      <c r="E13" s="136">
        <v>4647</v>
      </c>
      <c r="F13" s="137">
        <v>14744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55</v>
      </c>
      <c r="C14" s="99">
        <v>130500</v>
      </c>
      <c r="D14" s="106">
        <v>52640</v>
      </c>
      <c r="E14" s="106">
        <v>77860</v>
      </c>
      <c r="F14" s="14">
        <f>SUM(D14:E14)</f>
        <v>130500</v>
      </c>
      <c r="G14" s="38" t="s">
        <v>55</v>
      </c>
      <c r="H14" s="23"/>
      <c r="I14" s="23"/>
      <c r="J14" s="22">
        <f>F14-C14</f>
        <v>0</v>
      </c>
    </row>
    <row r="15" spans="1:15" ht="20.25" thickBot="1">
      <c r="A15" s="131" t="s">
        <v>20</v>
      </c>
      <c r="B15" s="101">
        <f aca="true" t="shared" si="1" ref="B15:G15">SUM(B3:B14)</f>
        <v>92829</v>
      </c>
      <c r="C15" s="101">
        <f t="shared" si="1"/>
        <v>769626</v>
      </c>
      <c r="D15" s="107">
        <f>SUM(D3:D14)</f>
        <v>530485</v>
      </c>
      <c r="E15" s="107">
        <f t="shared" si="1"/>
        <v>331970</v>
      </c>
      <c r="F15" s="21">
        <f t="shared" si="1"/>
        <v>862455</v>
      </c>
      <c r="G15" s="21">
        <f t="shared" si="1"/>
        <v>22026354</v>
      </c>
      <c r="J15" s="22">
        <f>F15-C15-B15</f>
        <v>0</v>
      </c>
      <c r="N15" s="9">
        <v>858600</v>
      </c>
      <c r="O15" s="147">
        <f>F15-N15</f>
        <v>3855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158706</v>
      </c>
      <c r="D18" s="23">
        <f>D11+D13+D14</f>
        <v>67808</v>
      </c>
      <c r="E18" s="23">
        <f>E11+E13+E14</f>
        <v>90898</v>
      </c>
      <c r="F18" s="23">
        <f>F11+F13+F14</f>
        <v>158706</v>
      </c>
    </row>
    <row r="20" spans="4:5" ht="15.75">
      <c r="D20" s="148">
        <v>77775.28828630541</v>
      </c>
      <c r="E20" s="148">
        <v>328826.7117136946</v>
      </c>
    </row>
    <row r="21" spans="4:5" ht="15.75">
      <c r="D21" s="23"/>
      <c r="E21" s="23"/>
    </row>
    <row r="23" ht="15.75">
      <c r="C23" s="23"/>
    </row>
    <row r="24" spans="4:6" ht="15.75">
      <c r="D24" s="148"/>
      <c r="E24" s="148"/>
      <c r="F24" s="148"/>
    </row>
    <row r="25" spans="4:6" ht="15.75">
      <c r="D25" s="148">
        <v>51703.288286305404</v>
      </c>
      <c r="E25" s="148">
        <v>218596.7117136946</v>
      </c>
      <c r="F25" s="148">
        <f>D25+E25</f>
        <v>270300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PageLayoutView="0" workbookViewId="0" topLeftCell="A1">
      <selection activeCell="D15" sqref="D15:F15"/>
    </sheetView>
  </sheetViews>
  <sheetFormatPr defaultColWidth="9.0039062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2.5" thickBot="1">
      <c r="A1" s="182" t="s">
        <v>44</v>
      </c>
      <c r="B1" s="183"/>
      <c r="C1" s="183"/>
      <c r="D1" s="183"/>
      <c r="E1" s="183"/>
      <c r="F1" s="183"/>
      <c r="G1" s="184"/>
    </row>
    <row r="2" spans="1:10" ht="39.75" thickBot="1">
      <c r="A2" s="126" t="s">
        <v>22</v>
      </c>
      <c r="B2" s="110" t="s">
        <v>3</v>
      </c>
      <c r="C2" s="111" t="s">
        <v>4</v>
      </c>
      <c r="D2" s="111" t="s">
        <v>5</v>
      </c>
      <c r="E2" s="111" t="s">
        <v>6</v>
      </c>
      <c r="F2" s="112" t="s">
        <v>7</v>
      </c>
      <c r="G2" s="132" t="s">
        <v>21</v>
      </c>
      <c r="J2" t="s">
        <v>48</v>
      </c>
    </row>
    <row r="3" spans="1:10" ht="19.5">
      <c r="A3" s="127" t="s">
        <v>8</v>
      </c>
      <c r="B3" s="94" t="s">
        <v>19</v>
      </c>
      <c r="C3" s="95">
        <v>141693</v>
      </c>
      <c r="D3" s="102">
        <v>52723</v>
      </c>
      <c r="E3" s="103">
        <v>88970</v>
      </c>
      <c r="F3" s="12">
        <f>SUM(D3:E3)</f>
        <v>141693</v>
      </c>
      <c r="G3" s="35" t="s">
        <v>19</v>
      </c>
      <c r="I3" s="23"/>
      <c r="J3" s="22">
        <f>F3-C3</f>
        <v>0</v>
      </c>
    </row>
    <row r="4" spans="1:10" ht="19.5">
      <c r="A4" s="128" t="s">
        <v>10</v>
      </c>
      <c r="B4" s="96" t="s">
        <v>19</v>
      </c>
      <c r="C4" s="91">
        <v>126446</v>
      </c>
      <c r="D4" s="104">
        <v>50072</v>
      </c>
      <c r="E4" s="104">
        <v>76374</v>
      </c>
      <c r="F4" s="13">
        <f>SUM(D4:E4)</f>
        <v>126446</v>
      </c>
      <c r="G4" s="36" t="s">
        <v>19</v>
      </c>
      <c r="I4" s="23"/>
      <c r="J4" s="22">
        <f>F4-C4</f>
        <v>0</v>
      </c>
    </row>
    <row r="5" spans="1:10" ht="19.5">
      <c r="A5" s="128" t="s">
        <v>12</v>
      </c>
      <c r="B5" s="97">
        <v>26063</v>
      </c>
      <c r="C5" s="92">
        <v>1588</v>
      </c>
      <c r="D5" s="105">
        <v>14325.773746312685</v>
      </c>
      <c r="E5" s="105">
        <v>13325.226253687315</v>
      </c>
      <c r="F5" s="13">
        <f aca="true" t="shared" si="0" ref="F5:F11">SUM(D5:E5)</f>
        <v>27651</v>
      </c>
      <c r="G5" s="36">
        <f>B5*400</f>
        <v>10425200</v>
      </c>
      <c r="H5" s="23"/>
      <c r="I5" s="23"/>
      <c r="J5" s="22">
        <f>F5-C5-B5</f>
        <v>0</v>
      </c>
    </row>
    <row r="6" spans="1:10" ht="19.5">
      <c r="A6" s="128" t="s">
        <v>14</v>
      </c>
      <c r="B6" s="96">
        <v>4609</v>
      </c>
      <c r="C6" s="91">
        <v>5778</v>
      </c>
      <c r="D6" s="105">
        <v>4084</v>
      </c>
      <c r="E6" s="105">
        <v>6303</v>
      </c>
      <c r="F6" s="13">
        <f t="shared" si="0"/>
        <v>10387</v>
      </c>
      <c r="G6" s="36">
        <f>B6*150</f>
        <v>691350</v>
      </c>
      <c r="H6" s="23"/>
      <c r="I6" s="23"/>
      <c r="J6" s="22">
        <f>F6-C6-B6</f>
        <v>0</v>
      </c>
    </row>
    <row r="7" spans="1:17" ht="19.5">
      <c r="A7" s="129" t="s">
        <v>9</v>
      </c>
      <c r="B7" s="97">
        <v>12668</v>
      </c>
      <c r="C7" s="92">
        <v>3653</v>
      </c>
      <c r="D7" s="105">
        <v>5776</v>
      </c>
      <c r="E7" s="105">
        <v>10545</v>
      </c>
      <c r="F7" s="13">
        <f t="shared" si="0"/>
        <v>16321</v>
      </c>
      <c r="G7" s="36">
        <v>3341792</v>
      </c>
      <c r="H7" s="23"/>
      <c r="I7" s="23"/>
      <c r="J7" s="22">
        <f>F7-C7-B7</f>
        <v>0</v>
      </c>
      <c r="Q7" s="146"/>
    </row>
    <row r="8" spans="1:10" ht="19.5">
      <c r="A8" s="129" t="s">
        <v>18</v>
      </c>
      <c r="B8" s="97" t="s">
        <v>19</v>
      </c>
      <c r="C8" s="91">
        <v>81516</v>
      </c>
      <c r="D8" s="104">
        <v>34053</v>
      </c>
      <c r="E8" s="104">
        <v>47463</v>
      </c>
      <c r="F8" s="13">
        <f t="shared" si="0"/>
        <v>81516</v>
      </c>
      <c r="G8" s="36" t="s">
        <v>19</v>
      </c>
      <c r="I8" s="23"/>
      <c r="J8" s="22">
        <f>F8-C8</f>
        <v>0</v>
      </c>
    </row>
    <row r="9" spans="1:10" ht="19.5">
      <c r="A9" s="129" t="s">
        <v>17</v>
      </c>
      <c r="B9" s="96">
        <v>11922</v>
      </c>
      <c r="C9" s="91">
        <v>25578</v>
      </c>
      <c r="D9" s="104">
        <v>22500</v>
      </c>
      <c r="E9" s="104">
        <v>15000</v>
      </c>
      <c r="F9" s="13">
        <f t="shared" si="0"/>
        <v>37500</v>
      </c>
      <c r="G9" s="36">
        <v>1132590</v>
      </c>
      <c r="H9" s="23"/>
      <c r="I9" s="23"/>
      <c r="J9" s="22">
        <f>F9-C9-B9</f>
        <v>0</v>
      </c>
    </row>
    <row r="10" spans="1:10" ht="19.5">
      <c r="A10" s="128" t="s">
        <v>0</v>
      </c>
      <c r="B10" s="97">
        <v>1946</v>
      </c>
      <c r="C10" s="92">
        <v>4079</v>
      </c>
      <c r="D10" s="105">
        <v>5011</v>
      </c>
      <c r="E10" s="105">
        <v>1014</v>
      </c>
      <c r="F10" s="13">
        <f t="shared" si="0"/>
        <v>6025</v>
      </c>
      <c r="G10" s="37">
        <v>74130</v>
      </c>
      <c r="H10" s="23"/>
      <c r="I10" s="23"/>
      <c r="J10" s="22">
        <f>F10-C10-B10</f>
        <v>0</v>
      </c>
    </row>
    <row r="11" spans="1:10" ht="19.5">
      <c r="A11" s="128" t="s">
        <v>1</v>
      </c>
      <c r="B11" s="97" t="s">
        <v>19</v>
      </c>
      <c r="C11" s="92">
        <v>10719</v>
      </c>
      <c r="D11" s="105">
        <v>4862</v>
      </c>
      <c r="E11" s="105">
        <v>5857</v>
      </c>
      <c r="F11" s="13">
        <f t="shared" si="0"/>
        <v>10719</v>
      </c>
      <c r="G11" s="36" t="s">
        <v>19</v>
      </c>
      <c r="I11" s="23"/>
      <c r="J11" s="22">
        <f>F11-C11</f>
        <v>0</v>
      </c>
    </row>
    <row r="12" spans="1:10" ht="19.5">
      <c r="A12" s="130" t="s">
        <v>52</v>
      </c>
      <c r="B12" s="134">
        <v>27413</v>
      </c>
      <c r="C12" s="135">
        <v>2186</v>
      </c>
      <c r="D12" s="136">
        <v>29599</v>
      </c>
      <c r="E12" s="136">
        <v>0</v>
      </c>
      <c r="F12" s="137">
        <f>SUM(D12:E12)</f>
        <v>29599</v>
      </c>
      <c r="G12" s="138">
        <f>B12*200</f>
        <v>5482600</v>
      </c>
      <c r="I12" s="23"/>
      <c r="J12" s="22">
        <f>F12-C12-B12</f>
        <v>0</v>
      </c>
    </row>
    <row r="13" spans="1:10" ht="19.5">
      <c r="A13" s="130" t="s">
        <v>49</v>
      </c>
      <c r="B13" s="134" t="s">
        <v>19</v>
      </c>
      <c r="C13" s="135">
        <v>12744</v>
      </c>
      <c r="D13" s="136">
        <v>10120</v>
      </c>
      <c r="E13" s="136">
        <v>2624</v>
      </c>
      <c r="F13" s="137">
        <f>SUM(D13:E13)</f>
        <v>12744</v>
      </c>
      <c r="G13" s="138" t="s">
        <v>55</v>
      </c>
      <c r="I13" s="23"/>
      <c r="J13" s="22">
        <f>F13-C13</f>
        <v>0</v>
      </c>
    </row>
    <row r="14" spans="1:10" ht="20.25" thickBot="1">
      <c r="A14" s="130" t="s">
        <v>54</v>
      </c>
      <c r="B14" s="98" t="s">
        <v>55</v>
      </c>
      <c r="C14" s="99">
        <v>122100</v>
      </c>
      <c r="D14" s="106">
        <v>41600</v>
      </c>
      <c r="E14" s="106">
        <v>80500</v>
      </c>
      <c r="F14" s="14">
        <f>SUM(D14:E14)</f>
        <v>122100</v>
      </c>
      <c r="G14" s="38" t="s">
        <v>55</v>
      </c>
      <c r="H14" s="23"/>
      <c r="I14" s="23"/>
      <c r="J14" s="22">
        <f>F14-C14</f>
        <v>0</v>
      </c>
    </row>
    <row r="15" spans="1:10" ht="20.25" thickBot="1">
      <c r="A15" s="131" t="s">
        <v>20</v>
      </c>
      <c r="B15" s="101">
        <f aca="true" t="shared" si="1" ref="B15:G15">SUM(B3:B14)</f>
        <v>84621</v>
      </c>
      <c r="C15" s="101">
        <f t="shared" si="1"/>
        <v>538080</v>
      </c>
      <c r="D15" s="107">
        <f t="shared" si="1"/>
        <v>274725.7737463127</v>
      </c>
      <c r="E15" s="107">
        <f t="shared" si="1"/>
        <v>347975.2262536873</v>
      </c>
      <c r="F15" s="21">
        <f t="shared" si="1"/>
        <v>622701</v>
      </c>
      <c r="G15" s="21">
        <f t="shared" si="1"/>
        <v>21147662</v>
      </c>
      <c r="J15" s="22">
        <f>F15-C15-B15</f>
        <v>0</v>
      </c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6" ht="48">
      <c r="A18" s="145" t="s">
        <v>58</v>
      </c>
      <c r="B18" s="9" t="s">
        <v>59</v>
      </c>
      <c r="C18" s="23">
        <f>C11+C13+C14</f>
        <v>145563</v>
      </c>
      <c r="D18" s="23">
        <f>D11+D13+D14</f>
        <v>56582</v>
      </c>
      <c r="E18" s="23">
        <f>E11+E13+E14</f>
        <v>88981</v>
      </c>
      <c r="F18" s="23">
        <f>F11+F13+F14</f>
        <v>145563</v>
      </c>
    </row>
    <row r="20" ht="15.75">
      <c r="F20" s="23"/>
    </row>
    <row r="22" spans="4:6" ht="15.75">
      <c r="D22" s="148"/>
      <c r="E22" s="148"/>
      <c r="F22" s="148"/>
    </row>
  </sheetData>
  <sheetProtection/>
  <mergeCells count="1">
    <mergeCell ref="A1:G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erv817-erv</cp:lastModifiedBy>
  <cp:lastPrinted>2017-03-07T05:58:49Z</cp:lastPrinted>
  <dcterms:created xsi:type="dcterms:W3CDTF">2005-09-19T04:28:14Z</dcterms:created>
  <dcterms:modified xsi:type="dcterms:W3CDTF">2017-03-07T05:59:31Z</dcterms:modified>
  <cp:category/>
  <cp:version/>
  <cp:contentType/>
  <cp:contentStatus/>
</cp:coreProperties>
</file>