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5" windowHeight="10185" tabRatio="863" activeTab="3"/>
  </bookViews>
  <sheets>
    <sheet name="1-12每月" sheetId="1" r:id="rId1"/>
    <sheet name="1月" sheetId="2" r:id="rId2"/>
    <sheet name="2月" sheetId="3" r:id="rId3"/>
    <sheet name="3月" sheetId="4" r:id="rId4"/>
    <sheet name="4月" sheetId="5" r:id="rId5"/>
    <sheet name="5月" sheetId="6" r:id="rId6"/>
    <sheet name="6月" sheetId="7" r:id="rId7"/>
    <sheet name="7月" sheetId="8" r:id="rId8"/>
    <sheet name="8月" sheetId="9" r:id="rId9"/>
    <sheet name="9月" sheetId="10" r:id="rId10"/>
    <sheet name="10月" sheetId="11" r:id="rId11"/>
    <sheet name="11月" sheetId="12" r:id="rId12"/>
    <sheet name="12月" sheetId="13" r:id="rId13"/>
    <sheet name="第一季" sheetId="14" r:id="rId14"/>
    <sheet name="第二季" sheetId="15" r:id="rId15"/>
    <sheet name="第三季" sheetId="16" r:id="rId16"/>
    <sheet name="第四季" sheetId="17" r:id="rId17"/>
  </sheets>
  <externalReferences>
    <externalReference r:id="rId20"/>
  </externalReferences>
  <definedNames/>
  <calcPr fullCalcOnLoad="1"/>
</workbook>
</file>

<file path=xl/sharedStrings.xml><?xml version="1.0" encoding="utf-8"?>
<sst xmlns="http://schemas.openxmlformats.org/spreadsheetml/2006/main" count="588" uniqueCount="79">
  <si>
    <t xml:space="preserve"> </t>
  </si>
  <si>
    <t>單位：人</t>
  </si>
  <si>
    <t>地點</t>
  </si>
  <si>
    <t>綠島遊憩區</t>
  </si>
  <si>
    <t>石梯坪遊憩區</t>
  </si>
  <si>
    <t>遠雄海洋公園</t>
  </si>
  <si>
    <t>合    計</t>
  </si>
  <si>
    <t>月份</t>
  </si>
  <si>
    <t>一</t>
  </si>
  <si>
    <t>二</t>
  </si>
  <si>
    <t>三</t>
  </si>
  <si>
    <t>四</t>
  </si>
  <si>
    <t>五</t>
  </si>
  <si>
    <t>六</t>
  </si>
  <si>
    <t>七</t>
  </si>
  <si>
    <t>八</t>
  </si>
  <si>
    <t>九</t>
  </si>
  <si>
    <t>十</t>
  </si>
  <si>
    <t>十一</t>
  </si>
  <si>
    <t>十二</t>
  </si>
  <si>
    <t>合計</t>
  </si>
  <si>
    <t>備註：</t>
  </si>
  <si>
    <t>七、都歷處本部遊客數是以參觀遊客中心人數做統計，101.9-102.11因辦理展示室更新工程暫停開放。102.12重新開放。</t>
  </si>
  <si>
    <t>九、磯崎海水浴場遊客數統計方式是以購買門票數計算遊客數。103年3月至104年7月整修。</t>
  </si>
  <si>
    <t>十、花蓮管理站遊客數統計方式以停車場停車數換算遊客數。</t>
  </si>
  <si>
    <t>十三、105年起水往上流遊憩區納入統計，統計方式為以停車數量概估。</t>
  </si>
  <si>
    <t>遊憩據點名稱</t>
  </si>
  <si>
    <t>有門票
人數
(單位:人)</t>
  </si>
  <si>
    <t>無門票
人數
(單位:人)</t>
  </si>
  <si>
    <t>假日人數
(單位:人)</t>
  </si>
  <si>
    <t>非假日
人數
(單位:人)</t>
  </si>
  <si>
    <t>總人數
(單位:人)</t>
  </si>
  <si>
    <t>門票收入
(單位:元)</t>
  </si>
  <si>
    <t>去年同月參觀人數
(單位:人)</t>
  </si>
  <si>
    <t>備註（計算遊客人數
之方法或其他）</t>
  </si>
  <si>
    <t xml:space="preserve">           </t>
  </si>
  <si>
    <t>去年同期參觀人數
(單位:人)</t>
  </si>
  <si>
    <t>十四、自112年4月起，共5個景區調整遊客人數統計方法，包含花蓮縣石梯坪、花蓮管理站遊客中心、臺東縣三仙台、八仙洞、都歷處本部，原以停車數概估，改以智慧景區自動車流監視系統數據填報。</t>
  </si>
  <si>
    <t>-</t>
  </si>
  <si>
    <t>東部海岸國家風景區各據點113年遊客量統計表</t>
  </si>
  <si>
    <t>去年同月
參觀人數
(單位:人)</t>
  </si>
  <si>
    <t>東部海岸富岡地質
公園及加路蘭休憩區</t>
  </si>
  <si>
    <t>都蘭遊憩區
及周邊地區</t>
  </si>
  <si>
    <t>都歷處本部</t>
  </si>
  <si>
    <t>三仙台遊憩區
及周邊地區</t>
  </si>
  <si>
    <t>八仙洞遊憩區</t>
  </si>
  <si>
    <t>秀姑巒溪
遊客中心園區</t>
  </si>
  <si>
    <t>豐濱鄉親不知子
海上古道及周邊地區</t>
  </si>
  <si>
    <t>花蓮遊客中心園區</t>
  </si>
  <si>
    <t>-</t>
  </si>
  <si>
    <r>
      <t>一、本處於</t>
    </r>
    <r>
      <rPr>
        <b/>
        <sz val="10"/>
        <color indexed="8"/>
        <rFont val="標楷體"/>
        <family val="4"/>
      </rPr>
      <t xml:space="preserve">81.03.01接管小野柳遊憩區，81.06.29接管八仙洞遊憩區。小野柳、三仙台、八仙洞三處遊客量統計方式  以停車場停車數換算遊客數。
       105年起小野柳遊憩區以停車費收入加上加路蘭遊憩區停車數量概估計算。
</t>
    </r>
  </si>
  <si>
    <r>
      <t>二、本處於</t>
    </r>
    <r>
      <rPr>
        <b/>
        <sz val="10"/>
        <color indexed="8"/>
        <rFont val="標楷體"/>
        <family val="4"/>
      </rPr>
      <t>79.05.01受東縣府委託管理杉原海水浴場，開放時間，每年五月至九月，遊客量統計方式以門票數計算遊客數。88.06.01委外經營；92.12.31經營期滿歸還台東縣政府；
         93.06.01-93.09.30又受台東縣府委託代管4個月，縣府於93.10月再收回；95年因BOT案建置中暫停列入統計。</t>
    </r>
  </si>
  <si>
    <r>
      <t>三、綠島遊憩區於</t>
    </r>
    <r>
      <rPr>
        <b/>
        <sz val="10"/>
        <color indexed="8"/>
        <rFont val="標楷體"/>
        <family val="4"/>
      </rPr>
      <t>79.02納入本風景區範圍。其遊客量統計方式是以海空運入境人數加總計算遊客數。</t>
    </r>
  </si>
  <si>
    <r>
      <t>四、本處於</t>
    </r>
    <r>
      <rPr>
        <b/>
        <sz val="10"/>
        <color indexed="8"/>
        <rFont val="標楷體"/>
        <family val="4"/>
      </rPr>
      <t>80.05.01接管秀姑巒溪泛舟中心，以購買泛舟券數計算遊客數，95.4.3泛舟停止收費，改以停車場停車數計算遊客數。</t>
    </r>
  </si>
  <si>
    <r>
      <t>五、</t>
    </r>
    <r>
      <rPr>
        <b/>
        <sz val="10"/>
        <color indexed="8"/>
        <rFont val="標楷體"/>
        <family val="4"/>
      </rPr>
      <t xml:space="preserve">87.01.01起實施隔週休二日制；90.01.01起實施週休二日制；97.7.18開放陸客來台觀光。 </t>
    </r>
  </si>
  <si>
    <r>
      <t>六、</t>
    </r>
    <r>
      <rPr>
        <b/>
        <sz val="10"/>
        <color indexed="8"/>
        <rFont val="標楷體"/>
        <family val="4"/>
      </rPr>
      <t>89年納入統計都歷處本部、石梯坪遊憩區、磯崎海水浴場及花蓮站等4個據點遊客數。</t>
    </r>
  </si>
  <si>
    <r>
      <t>八、石梯坪遊憩區包括北迴歸線、長虹橋、石梯坪及石門等</t>
    </r>
    <r>
      <rPr>
        <b/>
        <sz val="10"/>
        <color indexed="8"/>
        <rFont val="標楷體"/>
        <family val="4"/>
      </rPr>
      <t>4個遊憩據點；遊客量統計方式係每日分3個時段至4據點停車場點算停車數，以停車場停車數計算遊客數。為避免重複計算，101年2月起
         以北回歸線及石梯坪露營工作服務站之停車數換算為遊客數。104年起石梯坪遊憩區遊客量改以該區單一據點停車場停車數計算遊客數。</t>
    </r>
  </si>
  <si>
    <r>
      <t>十一、花蓮海洋公園於</t>
    </r>
    <r>
      <rPr>
        <b/>
        <sz val="10"/>
        <color indexed="8"/>
        <rFont val="標楷體"/>
        <family val="4"/>
      </rPr>
      <t>91.12.14開幕；92.01月起納入統計，請園方提供遊客數。</t>
    </r>
  </si>
  <si>
    <t>十二、89年前停車數換算為遊客數基準為大客車以40人計、小客車以4人計、機車以2人計（87.9.1納算機車遊客數）；90-91年基準為大客車以35人計、小客車以2.25人計、機車以1.34人計；92年以後基準為大客車平日以33人計、假日以36人計，小客車以2.2人計、機車以1.38人計。104年大客車平常日以30人計、假日以31人計，小客車以2.4人，機車以1.27人計。105年起大客車平常日以29人計、假日以30人計，小客車以2.4人，機車以1.21人計。(依據觀光局民國107年主要觀光遊憩據點遊客人數統計作業準則辦理)。</t>
  </si>
  <si>
    <t>十五、113年起調整觀光遊憩據點及遊客人數統計方式：</t>
  </si>
  <si>
    <t>(三)以「電信大數據」統計之據點：秀姑巒溪遊客中心園區、石梯坪遊憩區、花蓮遊客中心園區、豐濱鄉親不知子海上古道及周邊地區、東部海岸富岡地質公園及加路蘭休憩區、三仙台遊憩區及周邊地區、八仙洞遊憩區、都歷處本部、都蘭遊憩區及周邊地區等9處。</t>
  </si>
  <si>
    <t>(四)以「門票數」統計之據點：花蓮海洋公園。</t>
  </si>
  <si>
    <t>(五)以「海、空運入境人數」統計之據點:綠島遊憩區。</t>
  </si>
  <si>
    <t>(二)原「小野柳遊憩區」更新為「東部海岸富岡地質公園及加路蘭休憩區」；原「親不知子天空步道」與「三仙台遊憩區」更新為涵蓋範圍較廣的「豐濱鄉親不知子海上古道及周邊地區」及「三仙台遊憩區及周邊地區」。</t>
  </si>
  <si>
    <t>(一)刪除原「磯崎海濱遊憩區」與「水往上流遊憩區」，新增「都蘭遊憩區及周邊地區」。</t>
  </si>
  <si>
    <t>以海、空運入境人數加總計算遊客數。</t>
  </si>
  <si>
    <t xml:space="preserve"> 113年起取代原「水往上流遊憩區」，新增涵蓋範圍較廣的
「都蘭遊憩區及周邊地區」，並以觀光電信大數據統計。</t>
  </si>
  <si>
    <t>1. 自112年本月份(4月)起以「自動車流監視系統」數據概估計算
2. 自113年起以觀光電信大數據統計。</t>
  </si>
  <si>
    <t>1. 自112年本月份(4月)起以「自動車流監視系統」數據概估計算。
2. 收入為停車費收入。
3. 113年起原「三仙台遊憩區」更新為涵蓋範圍較廣的「三仙台
   遊憩區及周邊地區」。並以觀光電信大數據統計。</t>
  </si>
  <si>
    <t>1. 105年起以停車場停車數加上加路蘭停車場概估計算遊客數。
2. 收入為停車費收入。
3. 113年起原「小野柳遊憩區」更新名稱為「東部海岸富岡地質
   公園及加路蘭休憩區」。
4. 113年起以觀光電信大數據統計。</t>
  </si>
  <si>
    <t>1. 自112年本月份(4月)起以「自動車流監視系統」數據概估計算
2. 收入為停車費收入。
3. 自113年起以觀光電信大數據統計。</t>
  </si>
  <si>
    <t>1. 以停車場停車數概估計算
2. 102年7月後委外經營, 收入為露營區收入
3. 自113年起以觀光電信大數據統計。</t>
  </si>
  <si>
    <t>1. 自112年本月份(4月)起以「自動車流監視系統」數據概估計算
2. 收入為停車費收入
3. 自113年起以觀光電信大數據統計。</t>
  </si>
  <si>
    <t>1. 自92年1月起以實際人數納入統計
2. 113年起以門票數統計</t>
  </si>
  <si>
    <t>1. 自109年1月份開始新增此據點, 以門票數計算遊客量
2. 113年起原「親不知子天空步道」更新為涵蓋範圍較廣的「豐濱鄉
   親不知子海上古道及周邊地區」。並以觀光電信大數據統計。</t>
  </si>
  <si>
    <t>填報單位：交通部觀光署東部海岸國家風景區管理處</t>
  </si>
  <si>
    <t>備註（計算遊客人數之方法或其他）</t>
  </si>
  <si>
    <t>十六、因「豐濱鄉親不知子海上古道及周邊地區」、「三仙台遊憩區及周邊地區」及「東部海岸富岡地質公園暨加路蘭休憩區」等3處統計範圍改變，並新增「都蘭遊憩區及周邊地區」1處，爰前述4處無去年統計數據作參考值。</t>
  </si>
  <si>
    <t>1. 105年起以停車場停車數加上加路蘭停車場概估計算遊客數。
2. 收入為停車費收入。
3. 113年起原「小野柳遊憩區」統計範圍改變，並更新名稱為
   「東部海岸富岡地質公園及加路蘭休憩區」。
4. 113年起以觀光電信大數據統計。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</si>
</sst>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quot; &quot;"/>
    <numFmt numFmtId="178" formatCode="&quot; &quot;#,##0&quot; &quot;;&quot;-&quot;#,##0&quot; &quot;;&quot; - &quot;;&quot; &quot;@&quot; &quot;"/>
    <numFmt numFmtId="179" formatCode="&quot; &quot;#,##0&quot; &quot;;&quot;-&quot;#,##0&quot; &quot;;&quot; -&quot;00&quot; &quot;;&quot; &quot;@&quot; &quot;"/>
    <numFmt numFmtId="180" formatCode="[$-404]AM/PM\ hh:mm:ss"/>
    <numFmt numFmtId="181" formatCode="0.00_);[Red]\(0.00\)"/>
    <numFmt numFmtId="182" formatCode="0.0_);[Red]\(0.0\)"/>
    <numFmt numFmtId="183" formatCode="0_);[Red]\(0\)"/>
    <numFmt numFmtId="184" formatCode="&quot; &quot;#,##0.0&quot; &quot;;&quot;-&quot;#,##0.0&quot; &quot;;&quot; -&quot;00&quot; &quot;;&quot; &quot;@&quot; &quot;"/>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m&quot;月&quot;d&quot;日&quot;"/>
    <numFmt numFmtId="192" formatCode="_-* #,##0_-;\-* #,##0_-;_-* &quot;-&quot;??_-;_-@_-"/>
  </numFmts>
  <fonts count="69">
    <font>
      <sz val="12"/>
      <color rgb="FF000000"/>
      <name val="新細明體"/>
      <family val="1"/>
    </font>
    <font>
      <sz val="12"/>
      <color indexed="8"/>
      <name val="新細明體"/>
      <family val="1"/>
    </font>
    <font>
      <sz val="9"/>
      <name val="新細明體"/>
      <family val="1"/>
    </font>
    <font>
      <sz val="12"/>
      <name val="標楷體"/>
      <family val="4"/>
    </font>
    <font>
      <sz val="12"/>
      <name val="新細明體"/>
      <family val="1"/>
    </font>
    <font>
      <sz val="10"/>
      <name val="標楷體"/>
      <family val="4"/>
    </font>
    <font>
      <b/>
      <sz val="10"/>
      <color indexed="8"/>
      <name val="標楷體"/>
      <family val="4"/>
    </font>
    <font>
      <sz val="12"/>
      <color indexed="9"/>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b/>
      <sz val="14"/>
      <color indexed="8"/>
      <name val="標楷體"/>
      <family val="4"/>
    </font>
    <font>
      <sz val="8"/>
      <color indexed="8"/>
      <name val="標楷體"/>
      <family val="4"/>
    </font>
    <font>
      <sz val="9"/>
      <color indexed="62"/>
      <name val="標楷體"/>
      <family val="4"/>
    </font>
    <font>
      <sz val="9"/>
      <color indexed="8"/>
      <name val="標楷體"/>
      <family val="4"/>
    </font>
    <font>
      <sz val="10"/>
      <color indexed="8"/>
      <name val="標楷體"/>
      <family val="4"/>
    </font>
    <font>
      <b/>
      <sz val="12"/>
      <color indexed="8"/>
      <name val="標楷體"/>
      <family val="4"/>
    </font>
    <font>
      <sz val="12"/>
      <color indexed="10"/>
      <name val="標楷體"/>
      <family val="4"/>
    </font>
    <font>
      <b/>
      <sz val="9"/>
      <color indexed="8"/>
      <name val="標楷體"/>
      <family val="4"/>
    </font>
    <font>
      <b/>
      <sz val="13"/>
      <color indexed="8"/>
      <name val="標楷體"/>
      <family val="4"/>
    </font>
    <font>
      <b/>
      <sz val="16"/>
      <color indexed="8"/>
      <name val="標楷體"/>
      <family val="4"/>
    </font>
    <font>
      <sz val="16"/>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b/>
      <sz val="14"/>
      <color rgb="FF000000"/>
      <name val="標楷體"/>
      <family val="4"/>
    </font>
    <font>
      <sz val="8"/>
      <color rgb="FF000000"/>
      <name val="標楷體"/>
      <family val="4"/>
    </font>
    <font>
      <sz val="9"/>
      <color rgb="FF333399"/>
      <name val="標楷體"/>
      <family val="4"/>
    </font>
    <font>
      <sz val="9"/>
      <color rgb="FF000000"/>
      <name val="標楷體"/>
      <family val="4"/>
    </font>
    <font>
      <sz val="10"/>
      <color rgb="FF000000"/>
      <name val="標楷體"/>
      <family val="4"/>
    </font>
    <font>
      <b/>
      <sz val="12"/>
      <color rgb="FF000000"/>
      <name val="標楷體"/>
      <family val="4"/>
    </font>
    <font>
      <sz val="12"/>
      <color rgb="FFFF0000"/>
      <name val="標楷體"/>
      <family val="4"/>
    </font>
    <font>
      <b/>
      <sz val="9"/>
      <color rgb="FF000000"/>
      <name val="標楷體"/>
      <family val="4"/>
    </font>
    <font>
      <b/>
      <sz val="13"/>
      <color rgb="FF000000"/>
      <name val="標楷體"/>
      <family val="4"/>
    </font>
    <font>
      <b/>
      <sz val="10"/>
      <color rgb="FF000000"/>
      <name val="標楷體"/>
      <family val="4"/>
    </font>
    <font>
      <b/>
      <sz val="16"/>
      <color rgb="FF000000"/>
      <name val="標楷體"/>
      <family val="4"/>
    </font>
    <font>
      <sz val="16"/>
      <color rgb="FF000000"/>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E2EFDA"/>
        <bgColor indexed="64"/>
      </patternFill>
    </fill>
    <fill>
      <patternFill patternType="solid">
        <fgColor rgb="FFD6DCE4"/>
        <bgColor indexed="64"/>
      </patternFill>
    </fill>
    <fill>
      <patternFill patternType="solid">
        <fgColor theme="3" tint="0.7999799847602844"/>
        <bgColor indexed="64"/>
      </patternFill>
    </fill>
    <fill>
      <patternFill patternType="solid">
        <fgColor rgb="FFFFFFFF"/>
        <bgColor indexed="64"/>
      </patternFill>
    </fill>
  </fills>
  <borders count="8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right style="thin">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right style="thin"/>
      <top>
        <color indexed="63"/>
      </top>
      <bottom style="thin"/>
    </border>
    <border>
      <left style="medium"/>
      <right style="medium">
        <color rgb="FF000000"/>
      </right>
      <top style="medium"/>
      <bottom style="medium"/>
    </border>
    <border>
      <left style="medium">
        <color rgb="FF000000"/>
      </left>
      <right style="thin">
        <color rgb="FF000000"/>
      </right>
      <top style="medium"/>
      <bottom style="medium"/>
    </border>
    <border>
      <left style="thin">
        <color rgb="FF000000"/>
      </left>
      <right style="thin">
        <color rgb="FF000000"/>
      </right>
      <top style="medium"/>
      <bottom style="medium"/>
    </border>
    <border>
      <left style="thin">
        <color rgb="FF000000"/>
      </left>
      <right/>
      <top style="medium"/>
      <bottom style="medium"/>
    </border>
    <border>
      <left style="medium">
        <color rgb="FF000000"/>
      </left>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color rgb="FF000000"/>
      </right>
      <top style="medium"/>
      <bottom style="thin">
        <color rgb="FF000000"/>
      </bottom>
    </border>
    <border>
      <left style="medium">
        <color rgb="FF000000"/>
      </left>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top style="medium"/>
      <bottom style="thin">
        <color rgb="FF000000"/>
      </bottom>
    </border>
    <border>
      <left style="medium">
        <color rgb="FF000000"/>
      </left>
      <right style="medium"/>
      <top style="medium"/>
      <bottom style="thin">
        <color rgb="FF000000"/>
      </bottom>
    </border>
    <border>
      <left style="medium"/>
      <right style="medium">
        <color rgb="FF000000"/>
      </right>
      <top style="thin">
        <color rgb="FF000000"/>
      </top>
      <bottom style="medium"/>
    </border>
    <border>
      <left style="medium">
        <color rgb="FF000000"/>
      </left>
      <right style="thin">
        <color rgb="FF000000"/>
      </right>
      <top style="thin">
        <color rgb="FF000000"/>
      </top>
      <bottom style="medium"/>
    </border>
    <border>
      <left/>
      <right style="thin">
        <color rgb="FF000000"/>
      </right>
      <top style="thin">
        <color rgb="FF000000"/>
      </top>
      <bottom style="medium"/>
    </border>
    <border>
      <left/>
      <right style="medium">
        <color rgb="FF000000"/>
      </right>
      <top style="thin">
        <color rgb="FF000000"/>
      </top>
      <bottom style="medium"/>
    </border>
    <border>
      <left style="medium">
        <color rgb="FF000000"/>
      </left>
      <right style="medium"/>
      <top style="thin">
        <color rgb="FF000000"/>
      </top>
      <bottom style="medium"/>
    </border>
    <border>
      <left style="medium">
        <color rgb="FF000000"/>
      </left>
      <right style="medium">
        <color rgb="FF000000"/>
      </right>
      <top style="thin">
        <color rgb="FF000000"/>
      </top>
      <bottom style="thin">
        <color rgb="FF000000"/>
      </bottom>
    </border>
    <border>
      <left style="thin">
        <color rgb="FF000000"/>
      </left>
      <right style="thin">
        <color rgb="FF000000"/>
      </right>
      <top>
        <color indexed="63"/>
      </top>
      <bottom/>
    </border>
    <border>
      <left style="medium"/>
      <right/>
      <top style="medium"/>
      <bottom/>
    </border>
    <border>
      <left style="medium"/>
      <right/>
      <top/>
      <bottom style="thin">
        <color rgb="FF000000"/>
      </bottom>
    </border>
    <border>
      <left style="medium"/>
      <right/>
      <top style="thin">
        <color rgb="FF000000"/>
      </top>
      <bottom style="thin">
        <color rgb="FF000000"/>
      </bottom>
    </border>
    <border>
      <left style="thin">
        <color rgb="FF000000"/>
      </left>
      <right style="medium"/>
      <top style="thin">
        <color rgb="FF000000"/>
      </top>
      <bottom style="thin">
        <color rgb="FF000000"/>
      </bottom>
    </border>
    <border>
      <left style="medium"/>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thin">
        <color rgb="FF000000"/>
      </left>
      <right style="medium"/>
      <top style="medium"/>
      <bottom style="thin">
        <color rgb="FF000000"/>
      </bottom>
    </border>
    <border>
      <left style="thin">
        <color rgb="FF000000"/>
      </left>
      <right style="medium"/>
      <top style="medium">
        <color rgb="FF000000"/>
      </top>
      <bottom style="thin">
        <color rgb="FF000000"/>
      </bottom>
    </border>
    <border>
      <left/>
      <right style="thin">
        <color rgb="FF000000"/>
      </right>
      <top style="medium"/>
      <bottom style="thin">
        <color rgb="FF000000"/>
      </bottom>
    </border>
    <border>
      <left/>
      <right/>
      <top/>
      <bottom style="medium">
        <color rgb="FF000000"/>
      </bottom>
    </border>
  </borders>
  <cellStyleXfs count="99">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7"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pplyNumberFormat="0" applyFont="0" applyBorder="0" applyProtection="0">
      <alignment/>
    </xf>
    <xf numFmtId="0" fontId="0" fillId="0" borderId="0" applyNumberFormat="0" applyFont="0" applyBorder="0" applyProtection="0">
      <alignment vertical="center"/>
    </xf>
    <xf numFmtId="0" fontId="37" fillId="0" borderId="0">
      <alignment vertical="center"/>
      <protection/>
    </xf>
    <xf numFmtId="0" fontId="4" fillId="0" borderId="0">
      <alignment/>
      <protection/>
    </xf>
    <xf numFmtId="0" fontId="0" fillId="0" borderId="0" applyNumberFormat="0" applyFont="0" applyBorder="0" applyProtection="0">
      <alignment vertical="center"/>
    </xf>
    <xf numFmtId="0" fontId="0" fillId="0" borderId="0" applyNumberFormat="0" applyFont="0" applyBorder="0" applyProtection="0">
      <alignment vertical="center"/>
    </xf>
    <xf numFmtId="0" fontId="4" fillId="0" borderId="0">
      <alignment vertical="center"/>
      <protection/>
    </xf>
    <xf numFmtId="0" fontId="0" fillId="0" borderId="0" applyNumberFormat="0" applyFont="0" applyBorder="0" applyProtection="0">
      <alignment vertical="center"/>
    </xf>
    <xf numFmtId="0" fontId="0" fillId="0" borderId="0" applyNumberFormat="0" applyFont="0" applyBorder="0" applyProtection="0">
      <alignment/>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37" fillId="0" borderId="0">
      <alignment vertical="center"/>
      <protection/>
    </xf>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4"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1" fontId="37" fillId="0" borderId="0" applyFon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2" borderId="2" applyNumberFormat="0" applyAlignment="0" applyProtection="0"/>
    <xf numFmtId="44" fontId="37" fillId="0" borderId="0" applyFont="0" applyFill="0" applyBorder="0" applyAlignment="0" applyProtection="0"/>
    <xf numFmtId="42" fontId="37" fillId="0" borderId="0" applyFont="0" applyFill="0" applyBorder="0" applyAlignment="0" applyProtection="0"/>
    <xf numFmtId="0" fontId="44" fillId="0" borderId="3" applyNumberFormat="0" applyFill="0" applyAlignment="0" applyProtection="0"/>
    <xf numFmtId="0" fontId="37" fillId="23" borderId="4"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158">
    <xf numFmtId="0" fontId="0" fillId="0" borderId="0" xfId="0" applyAlignment="1">
      <alignment/>
    </xf>
    <xf numFmtId="0" fontId="56" fillId="0" borderId="0" xfId="0" applyFont="1" applyAlignment="1">
      <alignment/>
    </xf>
    <xf numFmtId="0" fontId="56" fillId="0" borderId="0" xfId="0" applyFont="1" applyAlignment="1">
      <alignment horizontal="center" vertical="center"/>
    </xf>
    <xf numFmtId="177" fontId="57" fillId="0" borderId="10" xfId="0" applyNumberFormat="1" applyFont="1" applyBorder="1" applyAlignment="1">
      <alignment horizontal="center" vertical="center"/>
    </xf>
    <xf numFmtId="177" fontId="56" fillId="0" borderId="0" xfId="0" applyNumberFormat="1" applyFont="1" applyAlignment="1">
      <alignment/>
    </xf>
    <xf numFmtId="177" fontId="58" fillId="0" borderId="0" xfId="0" applyNumberFormat="1" applyFont="1" applyAlignment="1">
      <alignment/>
    </xf>
    <xf numFmtId="177" fontId="59" fillId="0" borderId="0" xfId="0" applyNumberFormat="1" applyFont="1" applyAlignment="1">
      <alignment/>
    </xf>
    <xf numFmtId="10" fontId="56" fillId="0" borderId="0" xfId="74" applyNumberFormat="1" applyFont="1" applyAlignment="1">
      <alignment/>
    </xf>
    <xf numFmtId="177" fontId="60" fillId="0" borderId="0" xfId="0" applyNumberFormat="1" applyFont="1" applyAlignment="1">
      <alignment/>
    </xf>
    <xf numFmtId="177" fontId="57" fillId="0" borderId="11" xfId="0" applyNumberFormat="1" applyFont="1" applyBorder="1" applyAlignment="1">
      <alignment horizontal="center" vertical="center"/>
    </xf>
    <xf numFmtId="177" fontId="57" fillId="0" borderId="11" xfId="0" applyNumberFormat="1" applyFont="1" applyBorder="1" applyAlignment="1">
      <alignment horizontal="center" vertical="center" wrapText="1"/>
    </xf>
    <xf numFmtId="177" fontId="61" fillId="0" borderId="0" xfId="0" applyNumberFormat="1" applyFont="1" applyAlignment="1">
      <alignment/>
    </xf>
    <xf numFmtId="0" fontId="56" fillId="0" borderId="12" xfId="0" applyFont="1" applyBorder="1" applyAlignment="1">
      <alignment horizontal="center" vertical="center"/>
    </xf>
    <xf numFmtId="0" fontId="56" fillId="0" borderId="13" xfId="0" applyFont="1" applyBorder="1" applyAlignment="1">
      <alignment horizontal="center" vertical="center" wrapText="1"/>
    </xf>
    <xf numFmtId="0" fontId="56" fillId="0" borderId="14" xfId="0" applyFont="1" applyBorder="1" applyAlignment="1">
      <alignment horizontal="center" vertical="top" wrapText="1"/>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178" fontId="56" fillId="0" borderId="17" xfId="37" applyNumberFormat="1" applyFont="1" applyFill="1" applyBorder="1" applyAlignment="1">
      <alignment horizontal="right" vertical="center"/>
    </xf>
    <xf numFmtId="178" fontId="56" fillId="0" borderId="17" xfId="37" applyNumberFormat="1" applyFont="1" applyFill="1" applyBorder="1" applyAlignment="1">
      <alignment vertical="center"/>
    </xf>
    <xf numFmtId="178" fontId="56" fillId="0" borderId="18" xfId="37" applyNumberFormat="1" applyFont="1" applyFill="1" applyBorder="1" applyAlignment="1">
      <alignment horizontal="right" vertical="center"/>
    </xf>
    <xf numFmtId="178" fontId="56" fillId="0" borderId="18" xfId="37" applyNumberFormat="1" applyFont="1" applyFill="1" applyBorder="1" applyAlignment="1">
      <alignment vertical="center"/>
    </xf>
    <xf numFmtId="0" fontId="56" fillId="0" borderId="19" xfId="0" applyFont="1" applyBorder="1" applyAlignment="1">
      <alignment horizontal="center" vertical="center"/>
    </xf>
    <xf numFmtId="179" fontId="56" fillId="0" borderId="20" xfId="51" applyNumberFormat="1" applyFont="1" applyBorder="1" applyAlignment="1">
      <alignment horizontal="right" vertical="center"/>
    </xf>
    <xf numFmtId="179" fontId="62" fillId="0" borderId="20" xfId="51" applyNumberFormat="1" applyFont="1" applyBorder="1" applyAlignment="1">
      <alignment horizontal="right" vertical="center"/>
    </xf>
    <xf numFmtId="3" fontId="56" fillId="0" borderId="21" xfId="0" applyNumberFormat="1" applyFont="1" applyBorder="1" applyAlignment="1">
      <alignment horizontal="right" vertical="center"/>
    </xf>
    <xf numFmtId="0" fontId="61" fillId="0" borderId="22" xfId="0" applyFont="1" applyBorder="1" applyAlignment="1">
      <alignment horizontal="left" vertical="center" wrapText="1"/>
    </xf>
    <xf numFmtId="3" fontId="0" fillId="0" borderId="0" xfId="0" applyNumberFormat="1" applyAlignment="1">
      <alignment/>
    </xf>
    <xf numFmtId="0" fontId="56" fillId="0" borderId="15" xfId="0" applyFont="1" applyBorder="1" applyAlignment="1">
      <alignment horizontal="center" vertical="center"/>
    </xf>
    <xf numFmtId="0" fontId="56" fillId="0" borderId="12" xfId="0" applyFont="1" applyBorder="1" applyAlignment="1">
      <alignment horizontal="center" vertical="center" wrapText="1"/>
    </xf>
    <xf numFmtId="0" fontId="56" fillId="0" borderId="23" xfId="0" applyFont="1" applyBorder="1" applyAlignment="1">
      <alignment horizontal="center" vertical="top" wrapText="1"/>
    </xf>
    <xf numFmtId="179" fontId="56" fillId="33" borderId="18" xfId="51" applyNumberFormat="1" applyFont="1" applyFill="1" applyBorder="1" applyAlignment="1">
      <alignment vertical="center"/>
    </xf>
    <xf numFmtId="179" fontId="56" fillId="0" borderId="18" xfId="51" applyNumberFormat="1" applyFont="1" applyBorder="1" applyAlignment="1">
      <alignment vertical="center"/>
    </xf>
    <xf numFmtId="178" fontId="56" fillId="33" borderId="17" xfId="37" applyNumberFormat="1" applyFont="1" applyFill="1" applyBorder="1" applyAlignment="1">
      <alignment horizontal="right" vertical="center"/>
    </xf>
    <xf numFmtId="3" fontId="56" fillId="33" borderId="11" xfId="37" applyNumberFormat="1" applyFont="1" applyFill="1" applyBorder="1" applyAlignment="1">
      <alignment vertical="center"/>
    </xf>
    <xf numFmtId="178" fontId="56" fillId="33" borderId="18" xfId="37" applyNumberFormat="1" applyFont="1" applyFill="1" applyBorder="1" applyAlignment="1">
      <alignment horizontal="right" vertical="center"/>
    </xf>
    <xf numFmtId="178" fontId="56" fillId="33" borderId="18" xfId="37" applyNumberFormat="1" applyFont="1" applyFill="1" applyBorder="1" applyAlignment="1">
      <alignment vertical="center"/>
    </xf>
    <xf numFmtId="177" fontId="56" fillId="33" borderId="11" xfId="37" applyNumberFormat="1" applyFont="1" applyFill="1" applyBorder="1" applyAlignment="1">
      <alignment vertical="center"/>
    </xf>
    <xf numFmtId="0" fontId="56" fillId="0" borderId="22" xfId="0" applyFont="1" applyBorder="1" applyAlignment="1">
      <alignment horizontal="center" vertical="center"/>
    </xf>
    <xf numFmtId="179" fontId="56" fillId="0" borderId="24" xfId="51" applyNumberFormat="1" applyFont="1" applyBorder="1" applyAlignment="1">
      <alignment vertical="center"/>
    </xf>
    <xf numFmtId="0" fontId="0" fillId="0" borderId="0" xfId="0" applyAlignment="1">
      <alignment horizontal="right"/>
    </xf>
    <xf numFmtId="177" fontId="56" fillId="34" borderId="25" xfId="0" applyNumberFormat="1" applyFont="1" applyFill="1" applyBorder="1" applyAlignment="1">
      <alignment vertical="center"/>
    </xf>
    <xf numFmtId="0" fontId="56" fillId="0" borderId="26" xfId="0" applyFont="1" applyBorder="1" applyAlignment="1">
      <alignment horizontal="center" vertical="center" wrapText="1"/>
    </xf>
    <xf numFmtId="0" fontId="56" fillId="0" borderId="13" xfId="0" applyFont="1" applyBorder="1" applyAlignment="1">
      <alignment vertical="center" wrapText="1"/>
    </xf>
    <xf numFmtId="179" fontId="56" fillId="0" borderId="18" xfId="51" applyNumberFormat="1" applyFont="1" applyBorder="1" applyAlignment="1">
      <alignment horizontal="right" vertical="center"/>
    </xf>
    <xf numFmtId="179" fontId="56" fillId="0" borderId="24" xfId="51" applyNumberFormat="1" applyFont="1" applyBorder="1" applyAlignment="1">
      <alignment horizontal="right" vertical="center"/>
    </xf>
    <xf numFmtId="179" fontId="56" fillId="0" borderId="16" xfId="51" applyNumberFormat="1" applyFont="1" applyBorder="1" applyAlignment="1">
      <alignment horizontal="right" vertical="center"/>
    </xf>
    <xf numFmtId="179" fontId="56" fillId="0" borderId="19" xfId="51" applyNumberFormat="1" applyFont="1" applyBorder="1" applyAlignment="1">
      <alignment horizontal="right" vertical="center"/>
    </xf>
    <xf numFmtId="3" fontId="56" fillId="0" borderId="27" xfId="0" applyNumberFormat="1" applyFont="1" applyBorder="1" applyAlignment="1">
      <alignment horizontal="right" vertical="center"/>
    </xf>
    <xf numFmtId="178" fontId="56" fillId="7" borderId="17" xfId="37" applyNumberFormat="1" applyFont="1" applyFill="1" applyBorder="1" applyAlignment="1">
      <alignment horizontal="right" vertical="center"/>
    </xf>
    <xf numFmtId="177" fontId="56" fillId="7" borderId="28" xfId="37" applyNumberFormat="1" applyFont="1" applyFill="1" applyBorder="1" applyAlignment="1">
      <alignment horizontal="right" vertical="center"/>
    </xf>
    <xf numFmtId="178" fontId="56" fillId="7" borderId="18" xfId="37" applyNumberFormat="1" applyFont="1" applyFill="1" applyBorder="1" applyAlignment="1">
      <alignment horizontal="right" vertical="center"/>
    </xf>
    <xf numFmtId="177" fontId="56" fillId="7" borderId="11" xfId="37" applyNumberFormat="1" applyFont="1" applyFill="1" applyBorder="1" applyAlignment="1">
      <alignment horizontal="right" vertical="center"/>
    </xf>
    <xf numFmtId="3" fontId="56" fillId="7" borderId="11" xfId="37" applyNumberFormat="1" applyFont="1" applyFill="1" applyBorder="1" applyAlignment="1">
      <alignment horizontal="right" vertical="center"/>
    </xf>
    <xf numFmtId="178" fontId="56" fillId="7" borderId="17" xfId="37" applyNumberFormat="1" applyFont="1" applyFill="1" applyBorder="1" applyAlignment="1">
      <alignment vertical="center"/>
    </xf>
    <xf numFmtId="177" fontId="56" fillId="35" borderId="29" xfId="0" applyNumberFormat="1" applyFont="1" applyFill="1" applyBorder="1" applyAlignment="1">
      <alignment horizontal="right" vertical="center"/>
    </xf>
    <xf numFmtId="179" fontId="62" fillId="0" borderId="24" xfId="51" applyNumberFormat="1" applyFont="1" applyBorder="1" applyAlignment="1">
      <alignment vertical="center"/>
    </xf>
    <xf numFmtId="179" fontId="63" fillId="0" borderId="24" xfId="51" applyNumberFormat="1" applyFont="1" applyBorder="1" applyAlignment="1">
      <alignment horizontal="right" vertical="center"/>
    </xf>
    <xf numFmtId="3" fontId="63" fillId="0" borderId="24" xfId="0" applyNumberFormat="1" applyFont="1" applyBorder="1" applyAlignment="1">
      <alignment horizontal="right" vertical="center"/>
    </xf>
    <xf numFmtId="0" fontId="56" fillId="0" borderId="23" xfId="0" applyFont="1" applyBorder="1" applyAlignment="1">
      <alignment horizontal="center" vertical="center" wrapText="1"/>
    </xf>
    <xf numFmtId="179" fontId="56" fillId="0" borderId="30" xfId="51" applyNumberFormat="1" applyFont="1" applyBorder="1" applyAlignment="1">
      <alignment horizontal="right" vertical="center"/>
    </xf>
    <xf numFmtId="179" fontId="56" fillId="0" borderId="31" xfId="51" applyNumberFormat="1" applyFont="1" applyBorder="1" applyAlignment="1">
      <alignment horizontal="right" vertical="center"/>
    </xf>
    <xf numFmtId="0" fontId="56" fillId="0" borderId="32" xfId="0" applyFont="1" applyBorder="1" applyAlignment="1">
      <alignment horizontal="center" vertical="center"/>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4" xfId="0" applyFont="1" applyBorder="1" applyAlignment="1">
      <alignment vertical="center" wrapText="1"/>
    </xf>
    <xf numFmtId="0" fontId="56" fillId="0" borderId="35" xfId="0" applyFont="1" applyBorder="1" applyAlignment="1">
      <alignment horizontal="center" vertical="top" wrapText="1"/>
    </xf>
    <xf numFmtId="0" fontId="56" fillId="0" borderId="36" xfId="0" applyFont="1" applyBorder="1" applyAlignment="1">
      <alignment horizontal="center" vertical="center" wrapText="1"/>
    </xf>
    <xf numFmtId="179" fontId="56" fillId="0" borderId="37" xfId="51" applyNumberFormat="1" applyFont="1" applyBorder="1" applyAlignment="1">
      <alignment horizontal="right" vertical="center"/>
    </xf>
    <xf numFmtId="179" fontId="56" fillId="0" borderId="38" xfId="51" applyNumberFormat="1" applyFont="1" applyBorder="1" applyAlignment="1">
      <alignment horizontal="right" vertical="center"/>
    </xf>
    <xf numFmtId="179" fontId="56" fillId="0" borderId="39" xfId="51" applyNumberFormat="1" applyFont="1" applyBorder="1" applyAlignment="1">
      <alignment horizontal="right" vertical="center"/>
    </xf>
    <xf numFmtId="179" fontId="56" fillId="0" borderId="40" xfId="51" applyNumberFormat="1" applyFont="1" applyBorder="1" applyAlignment="1">
      <alignment horizontal="right" vertical="center"/>
    </xf>
    <xf numFmtId="179" fontId="56" fillId="0" borderId="41" xfId="51" applyNumberFormat="1" applyFont="1" applyBorder="1" applyAlignment="1">
      <alignment horizontal="right" vertical="center"/>
    </xf>
    <xf numFmtId="179" fontId="56" fillId="0" borderId="42" xfId="51" applyNumberFormat="1" applyFont="1" applyBorder="1" applyAlignment="1">
      <alignment horizontal="right" vertical="center"/>
    </xf>
    <xf numFmtId="179" fontId="56" fillId="0" borderId="43" xfId="51" applyNumberFormat="1" applyFont="1" applyBorder="1" applyAlignment="1">
      <alignment horizontal="right" vertical="center"/>
    </xf>
    <xf numFmtId="0" fontId="56" fillId="0" borderId="44" xfId="0" applyFont="1" applyBorder="1" applyAlignment="1">
      <alignment horizontal="center" vertical="center"/>
    </xf>
    <xf numFmtId="179" fontId="56" fillId="0" borderId="45" xfId="51" applyNumberFormat="1" applyFont="1" applyBorder="1" applyAlignment="1">
      <alignment horizontal="right" vertical="center"/>
    </xf>
    <xf numFmtId="179" fontId="56" fillId="0" borderId="46" xfId="51" applyNumberFormat="1" applyFont="1" applyBorder="1" applyAlignment="1">
      <alignment horizontal="right" vertical="center"/>
    </xf>
    <xf numFmtId="3" fontId="56" fillId="0" borderId="47" xfId="0" applyNumberFormat="1" applyFont="1" applyBorder="1" applyAlignment="1">
      <alignment horizontal="right" vertical="center"/>
    </xf>
    <xf numFmtId="0" fontId="61" fillId="0" borderId="44" xfId="0" applyFont="1" applyBorder="1" applyAlignment="1">
      <alignment horizontal="left" vertical="center" wrapText="1"/>
    </xf>
    <xf numFmtId="179" fontId="62" fillId="0" borderId="46" xfId="51" applyNumberFormat="1" applyFont="1" applyBorder="1" applyAlignment="1">
      <alignment horizontal="right"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wrapText="1"/>
    </xf>
    <xf numFmtId="0" fontId="56" fillId="0" borderId="50" xfId="0" applyFont="1" applyBorder="1" applyAlignment="1">
      <alignment horizontal="center" vertical="center" wrapText="1"/>
    </xf>
    <xf numFmtId="0" fontId="56" fillId="0" borderId="50" xfId="0" applyFont="1" applyBorder="1" applyAlignment="1">
      <alignment vertical="center" wrapText="1"/>
    </xf>
    <xf numFmtId="0" fontId="56" fillId="0" borderId="51" xfId="0" applyFont="1" applyBorder="1" applyAlignment="1">
      <alignment horizontal="center" vertical="top" wrapText="1"/>
    </xf>
    <xf numFmtId="0" fontId="56" fillId="0" borderId="52" xfId="0" applyFont="1" applyBorder="1" applyAlignment="1">
      <alignment horizontal="center" vertical="center" wrapText="1"/>
    </xf>
    <xf numFmtId="0" fontId="56" fillId="0" borderId="53" xfId="0" applyFont="1" applyBorder="1" applyAlignment="1">
      <alignment horizontal="center" vertical="center"/>
    </xf>
    <xf numFmtId="179" fontId="56" fillId="0" borderId="54" xfId="51" applyNumberFormat="1" applyFont="1" applyBorder="1" applyAlignment="1">
      <alignment horizontal="right" vertical="center"/>
    </xf>
    <xf numFmtId="179" fontId="56" fillId="0" borderId="55" xfId="51" applyNumberFormat="1" applyFont="1" applyBorder="1" applyAlignment="1">
      <alignment horizontal="right" vertical="center"/>
    </xf>
    <xf numFmtId="179" fontId="62" fillId="0" borderId="55" xfId="51" applyNumberFormat="1" applyFont="1" applyBorder="1" applyAlignment="1">
      <alignment horizontal="right" vertical="center"/>
    </xf>
    <xf numFmtId="3" fontId="56" fillId="0" borderId="56" xfId="0" applyNumberFormat="1" applyFont="1" applyBorder="1" applyAlignment="1">
      <alignment horizontal="right" vertical="center"/>
    </xf>
    <xf numFmtId="0" fontId="61" fillId="0" borderId="57" xfId="0" applyFont="1" applyBorder="1" applyAlignment="1">
      <alignment horizontal="left" vertical="center" wrapText="1"/>
    </xf>
    <xf numFmtId="3" fontId="3" fillId="7" borderId="30" xfId="37" applyNumberFormat="1" applyFont="1" applyFill="1" applyBorder="1" applyAlignment="1">
      <alignment horizontal="center" vertical="center"/>
    </xf>
    <xf numFmtId="185" fontId="3" fillId="7" borderId="30" xfId="37" applyNumberFormat="1" applyFont="1" applyFill="1" applyBorder="1" applyAlignment="1">
      <alignment horizontal="center" vertical="center"/>
    </xf>
    <xf numFmtId="0" fontId="5" fillId="0" borderId="58" xfId="0" applyFont="1" applyBorder="1" applyAlignment="1">
      <alignment horizontal="left" vertical="center" wrapText="1"/>
    </xf>
    <xf numFmtId="0" fontId="5" fillId="0" borderId="58" xfId="37" applyFont="1" applyFill="1" applyBorder="1" applyAlignment="1">
      <alignment horizontal="left" vertical="center" wrapText="1"/>
    </xf>
    <xf numFmtId="0" fontId="60" fillId="0" borderId="0" xfId="0" applyFont="1" applyAlignment="1">
      <alignment/>
    </xf>
    <xf numFmtId="177" fontId="57" fillId="0" borderId="59" xfId="0" applyNumberFormat="1" applyFont="1" applyBorder="1" applyAlignment="1">
      <alignment horizontal="center" vertical="center"/>
    </xf>
    <xf numFmtId="0" fontId="64" fillId="0" borderId="60" xfId="0" applyFont="1" applyBorder="1" applyAlignment="1">
      <alignment horizontal="right" vertical="center"/>
    </xf>
    <xf numFmtId="0" fontId="64" fillId="0" borderId="61" xfId="0" applyFont="1" applyBorder="1" applyAlignment="1">
      <alignment horizontal="left" vertical="center"/>
    </xf>
    <xf numFmtId="0" fontId="57" fillId="0" borderId="62" xfId="0" applyFont="1" applyBorder="1" applyAlignment="1">
      <alignment horizontal="center" vertical="center"/>
    </xf>
    <xf numFmtId="177" fontId="57" fillId="36" borderId="63" xfId="0" applyNumberFormat="1" applyFont="1" applyFill="1" applyBorder="1" applyAlignment="1">
      <alignment horizontal="center" vertical="center"/>
    </xf>
    <xf numFmtId="0" fontId="57" fillId="0" borderId="64" xfId="0" applyFont="1" applyBorder="1" applyAlignment="1">
      <alignment horizontal="center" vertical="center"/>
    </xf>
    <xf numFmtId="177" fontId="65" fillId="0" borderId="65" xfId="0" applyNumberFormat="1" applyFont="1" applyBorder="1" applyAlignment="1">
      <alignment horizontal="center" vertical="center"/>
    </xf>
    <xf numFmtId="177" fontId="57" fillId="0" borderId="54" xfId="0" applyNumberFormat="1" applyFont="1" applyBorder="1" applyAlignment="1">
      <alignment horizontal="center" vertical="center"/>
    </xf>
    <xf numFmtId="177" fontId="57" fillId="0" borderId="65" xfId="0" applyNumberFormat="1" applyFont="1" applyBorder="1" applyAlignment="1">
      <alignment horizontal="center" vertical="center"/>
    </xf>
    <xf numFmtId="177" fontId="57" fillId="0" borderId="66" xfId="0" applyNumberFormat="1" applyFont="1" applyBorder="1" applyAlignment="1">
      <alignment horizontal="center" vertical="center"/>
    </xf>
    <xf numFmtId="177" fontId="56" fillId="35" borderId="29" xfId="0" applyNumberFormat="1" applyFont="1" applyFill="1" applyBorder="1" applyAlignment="1">
      <alignment horizontal="center" vertical="center"/>
    </xf>
    <xf numFmtId="0" fontId="56" fillId="0" borderId="0" xfId="0" applyFont="1" applyAlignment="1">
      <alignment wrapText="1"/>
    </xf>
    <xf numFmtId="0" fontId="64" fillId="0" borderId="0" xfId="0" applyFont="1" applyAlignment="1">
      <alignment horizontal="center" vertical="center"/>
    </xf>
    <xf numFmtId="177" fontId="64" fillId="36" borderId="0" xfId="0" applyNumberFormat="1" applyFont="1" applyFill="1" applyAlignment="1">
      <alignment vertical="center"/>
    </xf>
    <xf numFmtId="177" fontId="64" fillId="36" borderId="0" xfId="0" applyNumberFormat="1" applyFont="1" applyFill="1" applyAlignment="1">
      <alignment horizontal="center" vertical="center"/>
    </xf>
    <xf numFmtId="10" fontId="64" fillId="0" borderId="0" xfId="0" applyNumberFormat="1" applyFont="1" applyAlignment="1">
      <alignment/>
    </xf>
    <xf numFmtId="0" fontId="56" fillId="0" borderId="0" xfId="0" applyFont="1" applyAlignment="1">
      <alignment/>
    </xf>
    <xf numFmtId="0" fontId="66" fillId="0" borderId="0" xfId="0" applyFont="1" applyAlignment="1">
      <alignment vertical="center"/>
    </xf>
    <xf numFmtId="178" fontId="56" fillId="0" borderId="30" xfId="37" applyNumberFormat="1" applyFont="1" applyFill="1" applyBorder="1" applyAlignment="1">
      <alignment horizontal="right" vertical="center"/>
    </xf>
    <xf numFmtId="178" fontId="56" fillId="0" borderId="30" xfId="37" applyNumberFormat="1" applyFont="1" applyFill="1" applyBorder="1" applyAlignment="1">
      <alignment vertical="center"/>
    </xf>
    <xf numFmtId="179" fontId="56" fillId="33" borderId="30" xfId="51" applyNumberFormat="1" applyFont="1" applyFill="1" applyBorder="1" applyAlignment="1">
      <alignment vertical="center"/>
    </xf>
    <xf numFmtId="179" fontId="56" fillId="0" borderId="30" xfId="51" applyNumberFormat="1" applyFont="1" applyBorder="1" applyAlignment="1">
      <alignment vertical="center"/>
    </xf>
    <xf numFmtId="178" fontId="56" fillId="33" borderId="30" xfId="37" applyNumberFormat="1" applyFont="1" applyFill="1" applyBorder="1" applyAlignment="1">
      <alignment horizontal="right" vertical="center"/>
    </xf>
    <xf numFmtId="3" fontId="56" fillId="33" borderId="30" xfId="37" applyNumberFormat="1" applyFont="1" applyFill="1" applyBorder="1" applyAlignment="1">
      <alignment vertical="center"/>
    </xf>
    <xf numFmtId="178" fontId="56" fillId="33" borderId="30" xfId="37" applyNumberFormat="1" applyFont="1" applyFill="1" applyBorder="1" applyAlignment="1">
      <alignment vertical="center"/>
    </xf>
    <xf numFmtId="177" fontId="56" fillId="33" borderId="30" xfId="37" applyNumberFormat="1" applyFont="1" applyFill="1" applyBorder="1" applyAlignment="1">
      <alignment vertical="center"/>
    </xf>
    <xf numFmtId="0" fontId="56" fillId="0" borderId="67" xfId="0" applyFont="1" applyBorder="1" applyAlignment="1">
      <alignment horizontal="center" vertical="center"/>
    </xf>
    <xf numFmtId="0" fontId="56" fillId="0" borderId="68" xfId="0" applyFont="1" applyBorder="1" applyAlignment="1">
      <alignment horizontal="center" vertical="center" wrapText="1"/>
    </xf>
    <xf numFmtId="0" fontId="56" fillId="0" borderId="69" xfId="0" applyFont="1" applyBorder="1" applyAlignment="1">
      <alignment horizontal="center" vertical="center"/>
    </xf>
    <xf numFmtId="0" fontId="56" fillId="0" borderId="70" xfId="0" applyFont="1" applyBorder="1" applyAlignment="1">
      <alignment horizontal="center" vertical="center" wrapText="1"/>
    </xf>
    <xf numFmtId="0" fontId="56" fillId="0" borderId="71" xfId="0" applyFont="1" applyBorder="1" applyAlignment="1">
      <alignment horizontal="center" vertical="center" wrapText="1"/>
    </xf>
    <xf numFmtId="178" fontId="56" fillId="0" borderId="72" xfId="37" applyNumberFormat="1" applyFont="1" applyFill="1" applyBorder="1" applyAlignment="1">
      <alignment horizontal="right" vertical="center"/>
    </xf>
    <xf numFmtId="178" fontId="56" fillId="33" borderId="72" xfId="37" applyNumberFormat="1" applyFont="1" applyFill="1" applyBorder="1" applyAlignment="1">
      <alignment horizontal="right" vertical="center"/>
    </xf>
    <xf numFmtId="179" fontId="56" fillId="0" borderId="73" xfId="51" applyNumberFormat="1" applyFont="1" applyBorder="1" applyAlignment="1">
      <alignment vertical="center"/>
    </xf>
    <xf numFmtId="179" fontId="56" fillId="0" borderId="74" xfId="51" applyNumberFormat="1" applyFont="1" applyBorder="1" applyAlignment="1">
      <alignment vertical="center"/>
    </xf>
    <xf numFmtId="179" fontId="62" fillId="0" borderId="74" xfId="51" applyNumberFormat="1" applyFont="1" applyBorder="1" applyAlignment="1">
      <alignment vertical="center"/>
    </xf>
    <xf numFmtId="179" fontId="56" fillId="0" borderId="75" xfId="51" applyNumberFormat="1" applyFont="1" applyBorder="1" applyAlignment="1">
      <alignment vertical="center"/>
    </xf>
    <xf numFmtId="0" fontId="56" fillId="0" borderId="76" xfId="0" applyFont="1" applyBorder="1" applyAlignment="1">
      <alignment horizontal="center" vertical="top" wrapText="1"/>
    </xf>
    <xf numFmtId="179" fontId="56" fillId="34" borderId="77" xfId="0" applyNumberFormat="1" applyFont="1" applyFill="1" applyBorder="1" applyAlignment="1">
      <alignment vertical="center"/>
    </xf>
    <xf numFmtId="0" fontId="56" fillId="0" borderId="67" xfId="0" applyFont="1" applyBorder="1" applyAlignment="1">
      <alignment horizontal="center" vertical="center" wrapText="1"/>
    </xf>
    <xf numFmtId="0" fontId="5" fillId="0" borderId="68" xfId="0" applyFont="1" applyBorder="1" applyAlignment="1">
      <alignment horizontal="left" vertical="center" wrapText="1"/>
    </xf>
    <xf numFmtId="0" fontId="5" fillId="0" borderId="68" xfId="37" applyFont="1" applyFill="1" applyBorder="1" applyAlignment="1">
      <alignment horizontal="left" vertical="center" wrapText="1"/>
    </xf>
    <xf numFmtId="0" fontId="61" fillId="0" borderId="69" xfId="0" applyFont="1" applyBorder="1" applyAlignment="1">
      <alignment horizontal="left" vertical="center" wrapText="1"/>
    </xf>
    <xf numFmtId="0" fontId="66" fillId="0" borderId="0" xfId="0" applyFont="1" applyAlignment="1">
      <alignment horizontal="left" vertical="center" wrapText="1"/>
    </xf>
    <xf numFmtId="0" fontId="66" fillId="0" borderId="0" xfId="0" applyFont="1" applyAlignment="1">
      <alignment vertical="top" wrapText="1"/>
    </xf>
    <xf numFmtId="0" fontId="66" fillId="0" borderId="0" xfId="0" applyFont="1" applyAlignment="1">
      <alignment vertical="top"/>
    </xf>
    <xf numFmtId="0" fontId="66" fillId="0" borderId="0" xfId="0" applyFont="1" applyAlignment="1">
      <alignment wrapText="1"/>
    </xf>
    <xf numFmtId="0" fontId="66" fillId="0" borderId="0" xfId="0" applyFont="1" applyAlignment="1">
      <alignment horizontal="left" vertical="center"/>
    </xf>
    <xf numFmtId="0" fontId="64" fillId="0" borderId="50"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78" xfId="0" applyFont="1" applyFill="1" applyBorder="1" applyAlignment="1">
      <alignment horizontal="center" vertical="center"/>
    </xf>
    <xf numFmtId="0" fontId="64" fillId="0" borderId="79" xfId="0" applyFont="1" applyFill="1" applyBorder="1" applyAlignment="1">
      <alignment horizontal="center" vertical="center"/>
    </xf>
    <xf numFmtId="0" fontId="67" fillId="0" borderId="0" xfId="0" applyFont="1" applyAlignment="1">
      <alignment horizontal="center" vertical="center"/>
    </xf>
    <xf numFmtId="0" fontId="64" fillId="0" borderId="71"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64" fillId="0" borderId="80"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8" fillId="0" borderId="0" xfId="0" applyFont="1" applyAlignment="1">
      <alignment horizontal="center" vertical="center"/>
    </xf>
    <xf numFmtId="0" fontId="68" fillId="0" borderId="81" xfId="0" applyFont="1" applyFill="1" applyBorder="1" applyAlignment="1">
      <alignment horizontal="center" vertical="top"/>
    </xf>
    <xf numFmtId="0" fontId="68" fillId="0" borderId="0" xfId="0" applyFont="1" applyFill="1" applyBorder="1" applyAlignment="1">
      <alignment horizontal="center" vertical="top"/>
    </xf>
    <xf numFmtId="0" fontId="68" fillId="0" borderId="0" xfId="0" applyFont="1" applyFill="1" applyAlignment="1">
      <alignment horizontal="center" vertical="center"/>
    </xf>
  </cellXfs>
  <cellStyles count="8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1" xfId="33"/>
    <cellStyle name="一般 13" xfId="34"/>
    <cellStyle name="一般 15" xfId="35"/>
    <cellStyle name="一般 16" xfId="36"/>
    <cellStyle name="一般 2" xfId="37"/>
    <cellStyle name="一般 2 2" xfId="38"/>
    <cellStyle name="一般 2 2 2" xfId="39"/>
    <cellStyle name="一般 2 3" xfId="40"/>
    <cellStyle name="一般 3" xfId="41"/>
    <cellStyle name="一般 3 2" xfId="42"/>
    <cellStyle name="一般 3 3" xfId="43"/>
    <cellStyle name="一般 4" xfId="44"/>
    <cellStyle name="一般 4 2" xfId="45"/>
    <cellStyle name="一般 5" xfId="46"/>
    <cellStyle name="一般 5 2" xfId="47"/>
    <cellStyle name="一般 6" xfId="48"/>
    <cellStyle name="一般 7" xfId="49"/>
    <cellStyle name="一般 8" xfId="50"/>
    <cellStyle name="Comma" xfId="51"/>
    <cellStyle name="千分位 2" xfId="52"/>
    <cellStyle name="千分位 2 2" xfId="53"/>
    <cellStyle name="千分位 2 2 2" xfId="54"/>
    <cellStyle name="千分位 2 2 3" xfId="55"/>
    <cellStyle name="千分位 2 3" xfId="56"/>
    <cellStyle name="千分位 2 3 2" xfId="57"/>
    <cellStyle name="千分位 2 4" xfId="58"/>
    <cellStyle name="千分位 2 5" xfId="59"/>
    <cellStyle name="千分位 2 6" xfId="60"/>
    <cellStyle name="千分位 3" xfId="61"/>
    <cellStyle name="千分位 3 2" xfId="62"/>
    <cellStyle name="千分位 3 3" xfId="63"/>
    <cellStyle name="千分位 4" xfId="64"/>
    <cellStyle name="千分位 4 2" xfId="65"/>
    <cellStyle name="千分位 5" xfId="66"/>
    <cellStyle name="千分位 5 2" xfId="67"/>
    <cellStyle name="千分位 6" xfId="68"/>
    <cellStyle name="Comma [0]" xfId="69"/>
    <cellStyle name="Followed Hyperlink" xfId="70"/>
    <cellStyle name="中等" xfId="71"/>
    <cellStyle name="合計" xfId="72"/>
    <cellStyle name="好" xfId="73"/>
    <cellStyle name="Percent" xfId="74"/>
    <cellStyle name="百分比 2" xfId="75"/>
    <cellStyle name="計算方式" xfId="76"/>
    <cellStyle name="Currency" xfId="77"/>
    <cellStyle name="Currency [0]" xfId="78"/>
    <cellStyle name="連結的儲存格" xfId="79"/>
    <cellStyle name="備註" xfId="80"/>
    <cellStyle name="Hyperlink" xfId="81"/>
    <cellStyle name="說明文字" xfId="82"/>
    <cellStyle name="輔色1" xfId="83"/>
    <cellStyle name="輔色2" xfId="84"/>
    <cellStyle name="輔色3" xfId="85"/>
    <cellStyle name="輔色4" xfId="86"/>
    <cellStyle name="輔色5" xfId="87"/>
    <cellStyle name="輔色6" xfId="88"/>
    <cellStyle name="標題" xfId="89"/>
    <cellStyle name="標題 1" xfId="90"/>
    <cellStyle name="標題 2" xfId="91"/>
    <cellStyle name="標題 3" xfId="92"/>
    <cellStyle name="標題 4" xfId="93"/>
    <cellStyle name="輸入" xfId="94"/>
    <cellStyle name="輸出" xfId="95"/>
    <cellStyle name="檢查儲存格" xfId="96"/>
    <cellStyle name="壞" xfId="97"/>
    <cellStyle name="警告文字"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2-&#20225;&#21123;&#35506;\16-&#36938;&#23458;&#37327;&#32113;&#35336;\&#19977;&#31649;&#29702;&#31449;+&#36960;&#38596;+&#37117;&#27511;&#36938;&#23458;&#20013;&#24515;\&#21488;&#26481;&#31449;\111\11101&#21488;&#26481;&#31449;&#25818;&#40670;&#36938;&#23458;&#37327;&#32317;&#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101"/>
      <sheetName val="小野柳停車"/>
      <sheetName val="三仙台停車"/>
      <sheetName val="八仙洞停車"/>
      <sheetName val="加路蘭4"/>
      <sheetName val="水往上流5"/>
      <sheetName val="金樽6"/>
      <sheetName val="東河橋7"/>
      <sheetName val="石雨傘10"/>
      <sheetName val="參數設定"/>
    </sheetNames>
    <sheetDataSet>
      <sheetData sheetId="5">
        <row r="38">
          <cell r="F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9"/>
  <sheetViews>
    <sheetView zoomScale="70" zoomScaleNormal="70" zoomScalePageLayoutView="0" workbookViewId="0" topLeftCell="A1">
      <selection activeCell="A39" sqref="A39:N39"/>
    </sheetView>
  </sheetViews>
  <sheetFormatPr defaultColWidth="9.00390625" defaultRowHeight="16.5"/>
  <cols>
    <col min="1" max="1" width="7.375" style="1" bestFit="1" customWidth="1"/>
    <col min="2" max="2" width="13.375" style="1" customWidth="1"/>
    <col min="3" max="3" width="20.75390625" style="1" customWidth="1"/>
    <col min="4" max="5" width="13.375" style="1" customWidth="1"/>
    <col min="6" max="6" width="14.75390625" style="1" customWidth="1"/>
    <col min="7" max="7" width="14.375" style="1" customWidth="1"/>
    <col min="8" max="8" width="14.50390625" style="2" customWidth="1"/>
    <col min="9" max="9" width="15.125" style="1" customWidth="1"/>
    <col min="10" max="10" width="12.875" style="1" customWidth="1"/>
    <col min="11" max="11" width="20.50390625" style="1" customWidth="1"/>
    <col min="12" max="12" width="13.375" style="1" customWidth="1"/>
    <col min="13" max="13" width="15.75390625" style="1" customWidth="1"/>
    <col min="14" max="14" width="9.375" style="1" customWidth="1"/>
    <col min="15" max="15" width="18.50390625" style="1" customWidth="1"/>
    <col min="16" max="16" width="8.25390625" style="1" customWidth="1"/>
    <col min="17" max="17" width="9.50390625" style="1" bestFit="1" customWidth="1"/>
    <col min="18" max="18" width="9.00390625" style="1" customWidth="1"/>
    <col min="19" max="16384" width="9.00390625" style="1" customWidth="1"/>
  </cols>
  <sheetData>
    <row r="1" spans="1:13" ht="21">
      <c r="A1" s="149" t="s">
        <v>39</v>
      </c>
      <c r="B1" s="149"/>
      <c r="C1" s="149"/>
      <c r="D1" s="149"/>
      <c r="E1" s="149"/>
      <c r="F1" s="149"/>
      <c r="G1" s="149"/>
      <c r="H1" s="149"/>
      <c r="I1" s="149"/>
      <c r="J1" s="149"/>
      <c r="K1" s="149"/>
      <c r="L1" s="149"/>
      <c r="M1" s="149"/>
    </row>
    <row r="2" spans="1:12" ht="17.25" thickBot="1">
      <c r="A2" s="1" t="s">
        <v>0</v>
      </c>
      <c r="L2" s="1" t="s">
        <v>1</v>
      </c>
    </row>
    <row r="3" spans="1:13" s="96" customFormat="1" ht="18.75" customHeight="1" thickBot="1">
      <c r="A3" s="98" t="s">
        <v>2</v>
      </c>
      <c r="B3" s="150" t="str">
        <f>'1月'!A4</f>
        <v>綠島遊憩區</v>
      </c>
      <c r="C3" s="152" t="str">
        <f>'1月'!A5</f>
        <v>東部海岸富岡地質
公園及加路蘭休憩區</v>
      </c>
      <c r="D3" s="145" t="str">
        <f>'1月'!A6</f>
        <v>都蘭遊憩區
及周邊地區</v>
      </c>
      <c r="E3" s="145" t="str">
        <f>'1月'!A7</f>
        <v>都歷處本部</v>
      </c>
      <c r="F3" s="145" t="str">
        <f>'1月'!A8</f>
        <v>三仙台遊憩區
及周邊地區</v>
      </c>
      <c r="G3" s="145" t="str">
        <f>'1月'!A9</f>
        <v>八仙洞遊憩區</v>
      </c>
      <c r="H3" s="145" t="str">
        <f>'1月'!A10</f>
        <v>秀姑巒溪
遊客中心園區</v>
      </c>
      <c r="I3" s="145" t="str">
        <f>'1月'!A11</f>
        <v>石梯坪遊憩區</v>
      </c>
      <c r="J3" s="145" t="str">
        <f>'1月'!A12</f>
        <v>遠雄海洋公園</v>
      </c>
      <c r="K3" s="145" t="str">
        <f>'1月'!A13</f>
        <v>豐濱鄉親不知子
海上古道及周邊地區</v>
      </c>
      <c r="L3" s="145" t="str">
        <f>'1月'!A14</f>
        <v>花蓮遊客中心園區</v>
      </c>
      <c r="M3" s="147" t="s">
        <v>6</v>
      </c>
    </row>
    <row r="4" spans="1:13" s="96" customFormat="1" ht="11.25">
      <c r="A4" s="99" t="s">
        <v>7</v>
      </c>
      <c r="B4" s="151"/>
      <c r="C4" s="153"/>
      <c r="D4" s="146"/>
      <c r="E4" s="146"/>
      <c r="F4" s="146"/>
      <c r="G4" s="146"/>
      <c r="H4" s="146"/>
      <c r="I4" s="146"/>
      <c r="J4" s="146"/>
      <c r="K4" s="146"/>
      <c r="L4" s="146"/>
      <c r="M4" s="148"/>
    </row>
    <row r="5" spans="1:14" ht="19.5">
      <c r="A5" s="100" t="s">
        <v>8</v>
      </c>
      <c r="B5" s="97">
        <f>'1月'!F4</f>
        <v>6080</v>
      </c>
      <c r="C5" s="3">
        <f>SUM('1月'!F5)</f>
        <v>250299</v>
      </c>
      <c r="D5" s="3">
        <f>SUM('1月'!F6)</f>
        <v>209175</v>
      </c>
      <c r="E5" s="3">
        <f>'1月'!$F$7</f>
        <v>19423</v>
      </c>
      <c r="F5" s="3">
        <f>SUM('1月'!F8)</f>
        <v>125682</v>
      </c>
      <c r="G5" s="3">
        <f>'1月'!F9</f>
        <v>24792</v>
      </c>
      <c r="H5" s="3">
        <f>'1月'!F10</f>
        <v>24545</v>
      </c>
      <c r="I5" s="3">
        <f>'1月'!F11</f>
        <v>45169</v>
      </c>
      <c r="J5" s="3">
        <f>'1月'!F12</f>
        <v>37260</v>
      </c>
      <c r="K5" s="3">
        <f>'1月'!F13</f>
        <v>19723</v>
      </c>
      <c r="L5" s="3">
        <f>'1月'!F14</f>
        <v>3907</v>
      </c>
      <c r="M5" s="101">
        <f aca="true" t="shared" si="0" ref="M5:M16">IF(SUM(B5:L5)=0,"",SUM(B5:L5))</f>
        <v>766055</v>
      </c>
      <c r="N5" s="4"/>
    </row>
    <row r="6" spans="1:17" ht="19.5">
      <c r="A6" s="100" t="s">
        <v>9</v>
      </c>
      <c r="B6" s="3">
        <f>'2月'!F4</f>
        <v>9623</v>
      </c>
      <c r="C6" s="3">
        <f>SUM('2月'!F5)</f>
        <v>325808</v>
      </c>
      <c r="D6" s="3">
        <f>SUM('2月'!F6)</f>
        <v>266246</v>
      </c>
      <c r="E6" s="3">
        <f>SUM('2月'!F7)</f>
        <v>25514</v>
      </c>
      <c r="F6" s="3">
        <f>SUM('2月'!F8)</f>
        <v>217132</v>
      </c>
      <c r="G6" s="3">
        <f>'2月'!F9</f>
        <v>36927</v>
      </c>
      <c r="H6" s="3">
        <f>'2月'!F10</f>
        <v>34932</v>
      </c>
      <c r="I6" s="3">
        <f>'2月'!F11</f>
        <v>63128</v>
      </c>
      <c r="J6" s="3">
        <f>'2月'!F12</f>
        <v>67775</v>
      </c>
      <c r="K6" s="3">
        <f>'2月'!F13</f>
        <v>29650</v>
      </c>
      <c r="L6" s="3">
        <f>'2月'!F14</f>
        <v>6186</v>
      </c>
      <c r="M6" s="101">
        <f t="shared" si="0"/>
        <v>1082921</v>
      </c>
      <c r="N6" s="5"/>
      <c r="O6" s="5"/>
      <c r="P6" s="6"/>
      <c r="Q6" s="7"/>
    </row>
    <row r="7" spans="1:17" ht="19.5">
      <c r="A7" s="100" t="s">
        <v>10</v>
      </c>
      <c r="B7" s="3">
        <f>'3月'!F4</f>
        <v>11879</v>
      </c>
      <c r="C7" s="3">
        <f>SUM('3月'!F5)</f>
        <v>295242</v>
      </c>
      <c r="D7" s="3">
        <f>SUM('3月'!F6)</f>
        <v>230348</v>
      </c>
      <c r="E7" s="3">
        <f>SUM('3月'!F7)</f>
        <v>23745</v>
      </c>
      <c r="F7" s="3">
        <f>SUM('3月'!F8)</f>
        <v>155958</v>
      </c>
      <c r="G7" s="3">
        <f>'3月'!F9</f>
        <v>27668</v>
      </c>
      <c r="H7" s="3">
        <f>'3月'!F10</f>
        <v>26884</v>
      </c>
      <c r="I7" s="3">
        <f>'3月'!F11</f>
        <v>48683</v>
      </c>
      <c r="J7" s="3">
        <f>'3月'!F12</f>
        <v>38860</v>
      </c>
      <c r="K7" s="3">
        <f>'3月'!F13</f>
        <v>22226</v>
      </c>
      <c r="L7" s="3">
        <f>'3月'!F14</f>
        <v>5610</v>
      </c>
      <c r="M7" s="101">
        <f t="shared" si="0"/>
        <v>887103</v>
      </c>
      <c r="N7" s="6"/>
      <c r="O7" s="8"/>
      <c r="P7" s="8"/>
      <c r="Q7" s="7"/>
    </row>
    <row r="8" spans="1:15" ht="19.5">
      <c r="A8" s="100" t="s">
        <v>11</v>
      </c>
      <c r="B8" s="3">
        <f>'4月'!F4</f>
        <v>0</v>
      </c>
      <c r="C8" s="3">
        <f>SUM('4月'!F5)</f>
        <v>0</v>
      </c>
      <c r="D8" s="3">
        <f>SUM('4月'!F6)</f>
        <v>0</v>
      </c>
      <c r="E8" s="3">
        <f>SUM('4月'!F7)</f>
        <v>0</v>
      </c>
      <c r="F8" s="3">
        <f>SUM('4月'!F8)</f>
        <v>0</v>
      </c>
      <c r="G8" s="3">
        <f>'4月'!F9</f>
        <v>0</v>
      </c>
      <c r="H8" s="3">
        <f>'4月'!F10</f>
        <v>0</v>
      </c>
      <c r="I8" s="3">
        <f>'4月'!F11</f>
        <v>0</v>
      </c>
      <c r="J8" s="3">
        <f>'4月'!F12</f>
        <v>0</v>
      </c>
      <c r="K8" s="3">
        <f>'4月'!F13</f>
        <v>0</v>
      </c>
      <c r="L8" s="3">
        <f>'4月'!F14</f>
        <v>0</v>
      </c>
      <c r="M8" s="101">
        <f t="shared" si="0"/>
      </c>
      <c r="O8" s="4"/>
    </row>
    <row r="9" spans="1:13" ht="19.5">
      <c r="A9" s="100" t="s">
        <v>12</v>
      </c>
      <c r="B9" s="3">
        <f>'5月'!F4</f>
        <v>0</v>
      </c>
      <c r="C9" s="9">
        <f>SUM('5月'!F5)</f>
        <v>0</v>
      </c>
      <c r="D9" s="9">
        <f>SUM('5月'!F6)</f>
        <v>0</v>
      </c>
      <c r="E9" s="9">
        <f>SUM('5月'!F7)</f>
        <v>0</v>
      </c>
      <c r="F9" s="9">
        <f>SUM('5月'!F8)</f>
        <v>0</v>
      </c>
      <c r="G9" s="9">
        <f>'5月'!F9</f>
        <v>0</v>
      </c>
      <c r="H9" s="9">
        <f>'5月'!F10</f>
        <v>0</v>
      </c>
      <c r="I9" s="9">
        <f>'5月'!F11</f>
        <v>0</v>
      </c>
      <c r="J9" s="9">
        <f>'5月'!F12</f>
        <v>0</v>
      </c>
      <c r="K9" s="9">
        <f>'5月'!F13</f>
        <v>0</v>
      </c>
      <c r="L9" s="9">
        <f>'5月'!F14</f>
        <v>0</v>
      </c>
      <c r="M9" s="101">
        <f t="shared" si="0"/>
      </c>
    </row>
    <row r="10" spans="1:15" ht="19.5">
      <c r="A10" s="100" t="s">
        <v>13</v>
      </c>
      <c r="B10" s="3">
        <f>'6月'!F4</f>
        <v>0</v>
      </c>
      <c r="C10" s="9">
        <f>'6月'!F5</f>
        <v>0</v>
      </c>
      <c r="D10" s="9">
        <f>'6月'!F6</f>
        <v>0</v>
      </c>
      <c r="E10" s="9">
        <f>'6月'!F7</f>
        <v>0</v>
      </c>
      <c r="F10" s="9">
        <f>'6月'!F8</f>
        <v>0</v>
      </c>
      <c r="G10" s="9">
        <f>'6月'!F9</f>
        <v>0</v>
      </c>
      <c r="H10" s="10">
        <f>'6月'!F10</f>
        <v>0</v>
      </c>
      <c r="I10" s="9">
        <f>'6月'!F11</f>
        <v>0</v>
      </c>
      <c r="J10" s="9">
        <f>'6月'!F12</f>
        <v>0</v>
      </c>
      <c r="K10" s="9">
        <f>'6月'!F13</f>
        <v>0</v>
      </c>
      <c r="L10" s="9">
        <f>'6月'!F14</f>
        <v>0</v>
      </c>
      <c r="M10" s="101">
        <f t="shared" si="0"/>
      </c>
      <c r="O10" s="4"/>
    </row>
    <row r="11" spans="1:13" ht="19.5">
      <c r="A11" s="100" t="s">
        <v>14</v>
      </c>
      <c r="B11" s="3">
        <f>'7月'!F4</f>
        <v>0</v>
      </c>
      <c r="C11" s="9">
        <f>SUM('7月'!F5)</f>
        <v>0</v>
      </c>
      <c r="D11" s="9">
        <f>SUM('7月'!F6)</f>
        <v>0</v>
      </c>
      <c r="E11" s="9">
        <f>SUM('7月'!F7)</f>
        <v>0</v>
      </c>
      <c r="F11" s="9">
        <f>SUM('7月'!F8)</f>
        <v>0</v>
      </c>
      <c r="G11" s="9">
        <f>'7月'!F9</f>
        <v>0</v>
      </c>
      <c r="H11" s="9">
        <f>'7月'!F10</f>
        <v>0</v>
      </c>
      <c r="I11" s="9">
        <f>'7月'!F11</f>
        <v>0</v>
      </c>
      <c r="J11" s="9">
        <f>'7月'!F12</f>
        <v>0</v>
      </c>
      <c r="K11" s="9">
        <f>'7月'!F13</f>
        <v>0</v>
      </c>
      <c r="L11" s="9">
        <f>'7月'!F14</f>
        <v>0</v>
      </c>
      <c r="M11" s="101">
        <f t="shared" si="0"/>
      </c>
    </row>
    <row r="12" spans="1:15" ht="19.5">
      <c r="A12" s="100" t="s">
        <v>15</v>
      </c>
      <c r="B12" s="3">
        <f>'8月'!F4</f>
        <v>0</v>
      </c>
      <c r="C12" s="3">
        <f>SUM('8月'!F5)</f>
        <v>0</v>
      </c>
      <c r="D12" s="3">
        <f>SUM('8月'!F6)</f>
        <v>0</v>
      </c>
      <c r="E12" s="3">
        <f>SUM('8月'!F7)</f>
        <v>0</v>
      </c>
      <c r="F12" s="3">
        <f>SUM('8月'!F8)</f>
        <v>0</v>
      </c>
      <c r="G12" s="3">
        <f>'8月'!F9</f>
        <v>0</v>
      </c>
      <c r="H12" s="3">
        <f>'8月'!F10</f>
        <v>0</v>
      </c>
      <c r="I12" s="3">
        <f>'8月'!F11</f>
        <v>0</v>
      </c>
      <c r="J12" s="3">
        <f>'8月'!F12</f>
        <v>0</v>
      </c>
      <c r="K12" s="3">
        <f>'8月'!F13</f>
        <v>0</v>
      </c>
      <c r="L12" s="3">
        <f>'8月'!F14</f>
        <v>0</v>
      </c>
      <c r="M12" s="101">
        <f t="shared" si="0"/>
      </c>
      <c r="N12" s="8"/>
      <c r="O12" s="11"/>
    </row>
    <row r="13" spans="1:15" ht="19.5">
      <c r="A13" s="100" t="s">
        <v>16</v>
      </c>
      <c r="B13" s="3">
        <f>'9月'!F4</f>
        <v>0</v>
      </c>
      <c r="C13" s="3">
        <f>SUM('9月'!F5)</f>
        <v>0</v>
      </c>
      <c r="D13" s="3">
        <f>SUM('9月'!F6)</f>
        <v>0</v>
      </c>
      <c r="E13" s="3">
        <f>SUM('9月'!F7)</f>
        <v>0</v>
      </c>
      <c r="F13" s="3">
        <f>SUM('9月'!F8)</f>
        <v>0</v>
      </c>
      <c r="G13" s="3">
        <f>'9月'!F9</f>
        <v>0</v>
      </c>
      <c r="H13" s="3">
        <f>'9月'!F10</f>
        <v>0</v>
      </c>
      <c r="I13" s="3">
        <f>'9月'!F11</f>
        <v>0</v>
      </c>
      <c r="J13" s="3">
        <f>'9月'!F12</f>
        <v>0</v>
      </c>
      <c r="K13" s="3">
        <f>'9月'!F13</f>
        <v>0</v>
      </c>
      <c r="L13" s="3">
        <f>'9月'!F14</f>
        <v>0</v>
      </c>
      <c r="M13" s="101">
        <f t="shared" si="0"/>
      </c>
      <c r="O13" s="7"/>
    </row>
    <row r="14" spans="1:13" ht="19.5">
      <c r="A14" s="100" t="s">
        <v>17</v>
      </c>
      <c r="B14" s="3">
        <f>'10月'!F4</f>
        <v>0</v>
      </c>
      <c r="C14" s="3">
        <f>SUM('10月'!F5)</f>
        <v>0</v>
      </c>
      <c r="D14" s="3">
        <f>SUM('10月'!F6)</f>
        <v>0</v>
      </c>
      <c r="E14" s="3">
        <f>SUM('10月'!F7)</f>
        <v>0</v>
      </c>
      <c r="F14" s="3">
        <f>SUM('10月'!F8)</f>
        <v>0</v>
      </c>
      <c r="G14" s="3">
        <f>'10月'!F9</f>
        <v>0</v>
      </c>
      <c r="H14" s="3">
        <f>'10月'!F10</f>
        <v>0</v>
      </c>
      <c r="I14" s="3">
        <f>'10月'!F11</f>
        <v>0</v>
      </c>
      <c r="J14" s="3">
        <f>'10月'!F12</f>
        <v>0</v>
      </c>
      <c r="K14" s="3">
        <f>'10月'!F13</f>
        <v>0</v>
      </c>
      <c r="L14" s="3">
        <f>'10月'!F14</f>
        <v>0</v>
      </c>
      <c r="M14" s="101">
        <f t="shared" si="0"/>
      </c>
    </row>
    <row r="15" spans="1:15" ht="19.5">
      <c r="A15" s="100" t="s">
        <v>18</v>
      </c>
      <c r="B15" s="3">
        <f>'11月'!F4</f>
        <v>0</v>
      </c>
      <c r="C15" s="3">
        <f>SUM('11月'!F5)</f>
        <v>0</v>
      </c>
      <c r="D15" s="3">
        <f>SUM('11月'!F6)</f>
        <v>0</v>
      </c>
      <c r="E15" s="3">
        <f>SUM('11月'!F7)</f>
        <v>0</v>
      </c>
      <c r="F15" s="3">
        <f>SUM('11月'!F8)</f>
        <v>0</v>
      </c>
      <c r="G15" s="3">
        <f>'11月'!F9</f>
        <v>0</v>
      </c>
      <c r="H15" s="3">
        <f>'11月'!F10</f>
        <v>0</v>
      </c>
      <c r="I15" s="3">
        <f>'11月'!F11</f>
        <v>0</v>
      </c>
      <c r="J15" s="3">
        <f>'11月'!F12</f>
        <v>0</v>
      </c>
      <c r="K15" s="3">
        <f>'11月'!F13</f>
        <v>0</v>
      </c>
      <c r="L15" s="3">
        <f>'11月'!F14</f>
        <v>0</v>
      </c>
      <c r="M15" s="101">
        <f t="shared" si="0"/>
      </c>
      <c r="N15" s="8"/>
      <c r="O15" s="11"/>
    </row>
    <row r="16" spans="1:15" ht="19.5">
      <c r="A16" s="100" t="s">
        <v>19</v>
      </c>
      <c r="B16" s="3">
        <f>'12月'!F4</f>
        <v>0</v>
      </c>
      <c r="C16" s="3">
        <f>SUM('12月'!F5)</f>
        <v>0</v>
      </c>
      <c r="D16" s="3">
        <f>SUM('12月'!F6)</f>
        <v>0</v>
      </c>
      <c r="E16" s="3">
        <f>SUM('12月'!F7)</f>
        <v>0</v>
      </c>
      <c r="F16" s="3">
        <f>SUM('12月'!F8)</f>
        <v>0</v>
      </c>
      <c r="G16" s="3">
        <f>'12月'!F9</f>
        <v>0</v>
      </c>
      <c r="H16" s="3">
        <f>'12月'!F10</f>
        <v>0</v>
      </c>
      <c r="I16" s="3">
        <f>'12月'!F11</f>
        <v>0</v>
      </c>
      <c r="J16" s="3">
        <f>'12月'!F12</f>
        <v>0</v>
      </c>
      <c r="K16" s="3">
        <f>'12月'!F13</f>
        <v>0</v>
      </c>
      <c r="L16" s="3">
        <f>'12月'!F14</f>
        <v>0</v>
      </c>
      <c r="M16" s="101">
        <f t="shared" si="0"/>
      </c>
      <c r="O16" s="7"/>
    </row>
    <row r="17" spans="1:13" ht="20.25" thickBot="1">
      <c r="A17" s="102" t="s">
        <v>20</v>
      </c>
      <c r="B17" s="103">
        <f aca="true" t="shared" si="1" ref="B17:M17">SUM(B5:B16)</f>
        <v>27582</v>
      </c>
      <c r="C17" s="104">
        <f t="shared" si="1"/>
        <v>871349</v>
      </c>
      <c r="D17" s="105">
        <f t="shared" si="1"/>
        <v>705769</v>
      </c>
      <c r="E17" s="105">
        <f t="shared" si="1"/>
        <v>68682</v>
      </c>
      <c r="F17" s="105">
        <f t="shared" si="1"/>
        <v>498772</v>
      </c>
      <c r="G17" s="105">
        <f t="shared" si="1"/>
        <v>89387</v>
      </c>
      <c r="H17" s="105">
        <f t="shared" si="1"/>
        <v>86361</v>
      </c>
      <c r="I17" s="105">
        <f t="shared" si="1"/>
        <v>156980</v>
      </c>
      <c r="J17" s="105">
        <f t="shared" si="1"/>
        <v>143895</v>
      </c>
      <c r="K17" s="105">
        <f t="shared" si="1"/>
        <v>71599</v>
      </c>
      <c r="L17" s="105">
        <f t="shared" si="1"/>
        <v>15703</v>
      </c>
      <c r="M17" s="106">
        <f t="shared" si="1"/>
        <v>2736079</v>
      </c>
    </row>
    <row r="18" spans="1:14" s="96" customFormat="1" ht="16.5" customHeight="1">
      <c r="A18" s="109" t="s">
        <v>21</v>
      </c>
      <c r="B18" s="110"/>
      <c r="C18" s="110"/>
      <c r="D18" s="110"/>
      <c r="E18" s="110"/>
      <c r="F18" s="110"/>
      <c r="G18" s="110"/>
      <c r="H18" s="111"/>
      <c r="I18" s="110"/>
      <c r="J18" s="110"/>
      <c r="K18" s="110"/>
      <c r="L18" s="110"/>
      <c r="M18" s="110"/>
      <c r="N18" s="112"/>
    </row>
    <row r="19" spans="1:14" s="113" customFormat="1" ht="30" customHeight="1">
      <c r="A19" s="141" t="s">
        <v>50</v>
      </c>
      <c r="B19" s="141"/>
      <c r="C19" s="141"/>
      <c r="D19" s="141"/>
      <c r="E19" s="141"/>
      <c r="F19" s="141"/>
      <c r="G19" s="141"/>
      <c r="H19" s="141"/>
      <c r="I19" s="141"/>
      <c r="J19" s="141"/>
      <c r="K19" s="141"/>
      <c r="L19" s="141"/>
      <c r="M19" s="141"/>
      <c r="N19" s="141"/>
    </row>
    <row r="20" spans="1:14" s="113" customFormat="1" ht="30" customHeight="1">
      <c r="A20" s="141" t="s">
        <v>51</v>
      </c>
      <c r="B20" s="141"/>
      <c r="C20" s="141"/>
      <c r="D20" s="141"/>
      <c r="E20" s="141"/>
      <c r="F20" s="141"/>
      <c r="G20" s="141"/>
      <c r="H20" s="141"/>
      <c r="I20" s="141"/>
      <c r="J20" s="141"/>
      <c r="K20" s="141"/>
      <c r="L20" s="141"/>
      <c r="M20" s="141"/>
      <c r="N20" s="141"/>
    </row>
    <row r="21" spans="1:14" s="113" customFormat="1" ht="16.5">
      <c r="A21" s="142" t="s">
        <v>52</v>
      </c>
      <c r="B21" s="142"/>
      <c r="C21" s="142"/>
      <c r="D21" s="142"/>
      <c r="E21" s="142"/>
      <c r="F21" s="142"/>
      <c r="G21" s="142"/>
      <c r="H21" s="142"/>
      <c r="I21" s="142"/>
      <c r="J21" s="142"/>
      <c r="K21" s="142"/>
      <c r="L21" s="142"/>
      <c r="M21" s="142"/>
      <c r="N21" s="142"/>
    </row>
    <row r="22" spans="1:14" s="113" customFormat="1" ht="16.5" customHeight="1">
      <c r="A22" s="141" t="s">
        <v>53</v>
      </c>
      <c r="B22" s="141"/>
      <c r="C22" s="141"/>
      <c r="D22" s="141"/>
      <c r="E22" s="141"/>
      <c r="F22" s="141"/>
      <c r="G22" s="141"/>
      <c r="H22" s="141"/>
      <c r="I22" s="141"/>
      <c r="J22" s="141"/>
      <c r="K22" s="141"/>
      <c r="L22" s="141"/>
      <c r="M22" s="141"/>
      <c r="N22" s="141"/>
    </row>
    <row r="23" spans="1:14" s="113" customFormat="1" ht="16.5">
      <c r="A23" s="142" t="s">
        <v>54</v>
      </c>
      <c r="B23" s="142"/>
      <c r="C23" s="142"/>
      <c r="D23" s="142"/>
      <c r="E23" s="142"/>
      <c r="F23" s="142"/>
      <c r="G23" s="142"/>
      <c r="H23" s="142"/>
      <c r="I23" s="142"/>
      <c r="J23" s="142"/>
      <c r="K23" s="142"/>
      <c r="L23" s="142"/>
      <c r="M23" s="142"/>
      <c r="N23" s="142"/>
    </row>
    <row r="24" spans="1:14" s="113" customFormat="1" ht="16.5">
      <c r="A24" s="142" t="s">
        <v>55</v>
      </c>
      <c r="B24" s="142"/>
      <c r="C24" s="142"/>
      <c r="D24" s="142"/>
      <c r="E24" s="142"/>
      <c r="F24" s="142"/>
      <c r="G24" s="142"/>
      <c r="H24" s="142"/>
      <c r="I24" s="142"/>
      <c r="J24" s="142"/>
      <c r="K24" s="142"/>
      <c r="L24" s="142"/>
      <c r="M24" s="142"/>
      <c r="N24" s="142"/>
    </row>
    <row r="25" spans="1:14" s="113" customFormat="1" ht="15.75" customHeight="1">
      <c r="A25" s="142" t="s">
        <v>22</v>
      </c>
      <c r="B25" s="142"/>
      <c r="C25" s="142"/>
      <c r="D25" s="142"/>
      <c r="E25" s="142"/>
      <c r="F25" s="142"/>
      <c r="G25" s="142"/>
      <c r="H25" s="142"/>
      <c r="I25" s="142"/>
      <c r="J25" s="142"/>
      <c r="K25" s="142"/>
      <c r="L25" s="142"/>
      <c r="M25" s="142"/>
      <c r="N25" s="142"/>
    </row>
    <row r="26" spans="1:14" s="113" customFormat="1" ht="31.5" customHeight="1">
      <c r="A26" s="141" t="s">
        <v>56</v>
      </c>
      <c r="B26" s="141"/>
      <c r="C26" s="141"/>
      <c r="D26" s="141"/>
      <c r="E26" s="141"/>
      <c r="F26" s="141"/>
      <c r="G26" s="141"/>
      <c r="H26" s="141"/>
      <c r="I26" s="141"/>
      <c r="J26" s="141"/>
      <c r="K26" s="141"/>
      <c r="L26" s="141"/>
      <c r="M26" s="141"/>
      <c r="N26" s="141"/>
    </row>
    <row r="27" spans="1:14" s="108" customFormat="1" ht="16.5" customHeight="1">
      <c r="A27" s="141" t="s">
        <v>23</v>
      </c>
      <c r="B27" s="141"/>
      <c r="C27" s="141"/>
      <c r="D27" s="141"/>
      <c r="E27" s="141"/>
      <c r="F27" s="141"/>
      <c r="G27" s="141"/>
      <c r="H27" s="141"/>
      <c r="I27" s="141"/>
      <c r="J27" s="141"/>
      <c r="K27" s="141"/>
      <c r="L27" s="141"/>
      <c r="M27" s="141"/>
      <c r="N27" s="141"/>
    </row>
    <row r="28" spans="1:14" s="108" customFormat="1" ht="16.5" customHeight="1">
      <c r="A28" s="141" t="s">
        <v>24</v>
      </c>
      <c r="B28" s="141"/>
      <c r="C28" s="141"/>
      <c r="D28" s="141"/>
      <c r="E28" s="141"/>
      <c r="F28" s="141"/>
      <c r="G28" s="141"/>
      <c r="H28" s="141"/>
      <c r="I28" s="141"/>
      <c r="J28" s="141"/>
      <c r="K28" s="141"/>
      <c r="L28" s="141"/>
      <c r="M28" s="141"/>
      <c r="N28" s="141"/>
    </row>
    <row r="29" spans="1:14" s="113" customFormat="1" ht="15.75" customHeight="1">
      <c r="A29" s="142" t="s">
        <v>57</v>
      </c>
      <c r="B29" s="142"/>
      <c r="C29" s="142"/>
      <c r="D29" s="142"/>
      <c r="E29" s="142"/>
      <c r="F29" s="142"/>
      <c r="G29" s="142"/>
      <c r="H29" s="142"/>
      <c r="I29" s="142"/>
      <c r="J29" s="142"/>
      <c r="K29" s="142"/>
      <c r="L29" s="142"/>
      <c r="M29" s="142"/>
      <c r="N29" s="142"/>
    </row>
    <row r="30" spans="1:16" ht="46.5" customHeight="1">
      <c r="A30" s="143" t="s">
        <v>58</v>
      </c>
      <c r="B30" s="143"/>
      <c r="C30" s="143"/>
      <c r="D30" s="143"/>
      <c r="E30" s="143"/>
      <c r="F30" s="143"/>
      <c r="G30" s="143"/>
      <c r="H30" s="143"/>
      <c r="I30" s="143"/>
      <c r="J30" s="143"/>
      <c r="K30" s="143"/>
      <c r="L30" s="143"/>
      <c r="M30" s="143"/>
      <c r="N30" s="143"/>
      <c r="O30" s="108"/>
      <c r="P30" s="108"/>
    </row>
    <row r="31" spans="1:12" ht="17.25" customHeight="1">
      <c r="A31" s="144" t="s">
        <v>25</v>
      </c>
      <c r="B31" s="144"/>
      <c r="C31" s="144"/>
      <c r="D31" s="144"/>
      <c r="E31" s="144"/>
      <c r="F31" s="144"/>
      <c r="G31" s="144"/>
      <c r="H31" s="144"/>
      <c r="I31" s="144"/>
      <c r="J31" s="144"/>
      <c r="K31" s="144"/>
      <c r="L31" s="144"/>
    </row>
    <row r="32" spans="1:12" ht="16.5">
      <c r="A32" s="114" t="s">
        <v>37</v>
      </c>
      <c r="B32" s="114"/>
      <c r="C32" s="114"/>
      <c r="D32" s="114"/>
      <c r="E32" s="114"/>
      <c r="F32" s="114"/>
      <c r="G32" s="114"/>
      <c r="H32" s="114"/>
      <c r="I32" s="114"/>
      <c r="J32" s="114"/>
      <c r="K32" s="114"/>
      <c r="L32" s="114"/>
    </row>
    <row r="33" spans="1:14" ht="17.25" customHeight="1">
      <c r="A33" s="140" t="s">
        <v>59</v>
      </c>
      <c r="B33" s="140"/>
      <c r="C33" s="140"/>
      <c r="D33" s="140"/>
      <c r="E33" s="140"/>
      <c r="F33" s="140"/>
      <c r="G33" s="140"/>
      <c r="H33" s="140"/>
      <c r="I33" s="140"/>
      <c r="J33" s="140"/>
      <c r="K33" s="140"/>
      <c r="L33" s="140"/>
      <c r="M33" s="140"/>
      <c r="N33" s="140"/>
    </row>
    <row r="34" spans="1:14" ht="17.25" customHeight="1">
      <c r="A34" s="140" t="s">
        <v>64</v>
      </c>
      <c r="B34" s="140"/>
      <c r="C34" s="140"/>
      <c r="D34" s="140"/>
      <c r="E34" s="140"/>
      <c r="F34" s="140"/>
      <c r="G34" s="140"/>
      <c r="H34" s="140"/>
      <c r="I34" s="140"/>
      <c r="J34" s="140"/>
      <c r="K34" s="140"/>
      <c r="L34" s="140"/>
      <c r="M34" s="140"/>
      <c r="N34" s="140"/>
    </row>
    <row r="35" spans="1:14" ht="32.25" customHeight="1">
      <c r="A35" s="140" t="s">
        <v>63</v>
      </c>
      <c r="B35" s="140"/>
      <c r="C35" s="140"/>
      <c r="D35" s="140"/>
      <c r="E35" s="140"/>
      <c r="F35" s="140"/>
      <c r="G35" s="140"/>
      <c r="H35" s="140"/>
      <c r="I35" s="140"/>
      <c r="J35" s="140"/>
      <c r="K35" s="140"/>
      <c r="L35" s="140"/>
      <c r="M35" s="140"/>
      <c r="N35" s="140"/>
    </row>
    <row r="36" spans="1:14" ht="28.5" customHeight="1">
      <c r="A36" s="140" t="s">
        <v>60</v>
      </c>
      <c r="B36" s="140"/>
      <c r="C36" s="140"/>
      <c r="D36" s="140"/>
      <c r="E36" s="140"/>
      <c r="F36" s="140"/>
      <c r="G36" s="140"/>
      <c r="H36" s="140"/>
      <c r="I36" s="140"/>
      <c r="J36" s="140"/>
      <c r="K36" s="140"/>
      <c r="L36" s="140"/>
      <c r="M36" s="140"/>
      <c r="N36" s="140"/>
    </row>
    <row r="37" spans="1:14" ht="15" customHeight="1">
      <c r="A37" s="140" t="s">
        <v>61</v>
      </c>
      <c r="B37" s="140"/>
      <c r="C37" s="140"/>
      <c r="D37" s="140"/>
      <c r="E37" s="140"/>
      <c r="F37" s="140"/>
      <c r="G37" s="140"/>
      <c r="H37" s="140"/>
      <c r="I37" s="140"/>
      <c r="J37" s="140"/>
      <c r="K37" s="140"/>
      <c r="L37" s="140"/>
      <c r="M37" s="140"/>
      <c r="N37" s="140"/>
    </row>
    <row r="38" spans="1:14" ht="16.5">
      <c r="A38" s="140" t="s">
        <v>62</v>
      </c>
      <c r="B38" s="140"/>
      <c r="C38" s="140"/>
      <c r="D38" s="140"/>
      <c r="E38" s="140"/>
      <c r="F38" s="140"/>
      <c r="G38" s="140"/>
      <c r="H38" s="140"/>
      <c r="I38" s="140"/>
      <c r="J38" s="140"/>
      <c r="K38" s="140"/>
      <c r="L38" s="140"/>
      <c r="M38" s="140"/>
      <c r="N38" s="140"/>
    </row>
    <row r="39" spans="1:14" ht="33" customHeight="1">
      <c r="A39" s="140" t="s">
        <v>77</v>
      </c>
      <c r="B39" s="140"/>
      <c r="C39" s="140"/>
      <c r="D39" s="140"/>
      <c r="E39" s="140"/>
      <c r="F39" s="140"/>
      <c r="G39" s="140"/>
      <c r="H39" s="140"/>
      <c r="I39" s="140"/>
      <c r="J39" s="140"/>
      <c r="K39" s="140"/>
      <c r="L39" s="140"/>
      <c r="M39" s="140"/>
      <c r="N39" s="140"/>
    </row>
  </sheetData>
  <sheetProtection/>
  <mergeCells count="33">
    <mergeCell ref="A1:M1"/>
    <mergeCell ref="B3:B4"/>
    <mergeCell ref="C3:C4"/>
    <mergeCell ref="D3:D4"/>
    <mergeCell ref="E3:E4"/>
    <mergeCell ref="F3:F4"/>
    <mergeCell ref="G3:G4"/>
    <mergeCell ref="H3:H4"/>
    <mergeCell ref="I3:I4"/>
    <mergeCell ref="A26:N26"/>
    <mergeCell ref="J3:J4"/>
    <mergeCell ref="K3:K4"/>
    <mergeCell ref="L3:L4"/>
    <mergeCell ref="M3:M4"/>
    <mergeCell ref="A19:N19"/>
    <mergeCell ref="A20:N20"/>
    <mergeCell ref="A27:N27"/>
    <mergeCell ref="A28:N28"/>
    <mergeCell ref="A29:N29"/>
    <mergeCell ref="A30:N30"/>
    <mergeCell ref="A31:L31"/>
    <mergeCell ref="A21:N21"/>
    <mergeCell ref="A22:N22"/>
    <mergeCell ref="A23:N23"/>
    <mergeCell ref="A24:N24"/>
    <mergeCell ref="A25:N25"/>
    <mergeCell ref="A33:N33"/>
    <mergeCell ref="A36:N36"/>
    <mergeCell ref="A37:N37"/>
    <mergeCell ref="A38:N38"/>
    <mergeCell ref="A39:N39"/>
    <mergeCell ref="A34:N34"/>
    <mergeCell ref="A35:N35"/>
  </mergeCells>
  <printOptions/>
  <pageMargins left="0.17" right="0.17" top="0.19" bottom="0.17" header="0.17" footer="0.17"/>
  <pageSetup fitToHeight="0" fitToWidth="0"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I21"/>
  <sheetViews>
    <sheetView zoomScale="60" zoomScaleNormal="60" zoomScalePageLayoutView="0" workbookViewId="0" topLeftCell="A1">
      <pane ySplit="3" topLeftCell="A4" activePane="bottomLeft" state="frozen"/>
      <selection pane="topLeft" activeCell="A1" sqref="A1"/>
      <selection pane="bottomLeft" activeCell="I3" sqref="I3"/>
    </sheetView>
  </sheetViews>
  <sheetFormatPr defaultColWidth="9.00390625" defaultRowHeight="16.5"/>
  <cols>
    <col min="1" max="1" width="22.125" style="0" customWidth="1"/>
    <col min="2" max="2" width="12.875" style="0" customWidth="1"/>
    <col min="3" max="3" width="11.50390625" style="0" customWidth="1"/>
    <col min="4" max="4" width="11.00390625" style="0" customWidth="1"/>
    <col min="5" max="5" width="13.125" style="39" customWidth="1"/>
    <col min="6" max="6" width="16.50390625" style="0" customWidth="1"/>
    <col min="7" max="7" width="16.25390625" style="0" customWidth="1"/>
    <col min="8" max="8" width="12.00390625" style="0" customWidth="1"/>
    <col min="9" max="9" width="71.50390625" style="0" customWidth="1"/>
    <col min="10" max="10" width="9.00390625" style="0" customWidth="1"/>
  </cols>
  <sheetData>
    <row r="1" spans="1:9" ht="21">
      <c r="A1" s="154" t="str">
        <f>CONCATENATE(MID('1-12每月'!$A$1,13,3),"年9月旅遊人次統計月報表")</f>
        <v>113年9月旅遊人次統計月報表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28" t="s">
        <v>27</v>
      </c>
      <c r="C3" s="13" t="s">
        <v>28</v>
      </c>
      <c r="D3" s="13" t="s">
        <v>29</v>
      </c>
      <c r="E3" s="13" t="s">
        <v>30</v>
      </c>
      <c r="F3" s="13" t="s">
        <v>31</v>
      </c>
      <c r="G3" s="13" t="s">
        <v>32</v>
      </c>
      <c r="H3" s="29" t="s">
        <v>33</v>
      </c>
      <c r="I3" s="15" t="s">
        <v>76</v>
      </c>
    </row>
    <row r="4" spans="1:9" ht="33" customHeight="1">
      <c r="A4" s="16" t="s">
        <v>3</v>
      </c>
      <c r="B4" s="17">
        <v>0</v>
      </c>
      <c r="C4" s="18">
        <f>F4</f>
        <v>0</v>
      </c>
      <c r="D4" s="30"/>
      <c r="E4" s="30"/>
      <c r="F4" s="31">
        <f aca="true" t="shared" si="0" ref="F4:F14">SUM(D4:E4)</f>
        <v>0</v>
      </c>
      <c r="G4" s="17">
        <v>0</v>
      </c>
      <c r="H4" s="40">
        <v>28197</v>
      </c>
      <c r="I4" s="94" t="s">
        <v>65</v>
      </c>
    </row>
    <row r="5" spans="1:9" ht="45" customHeight="1">
      <c r="A5" s="16" t="s">
        <v>41</v>
      </c>
      <c r="B5" s="19">
        <f>F5</f>
        <v>0</v>
      </c>
      <c r="C5" s="20">
        <v>0</v>
      </c>
      <c r="D5" s="30"/>
      <c r="E5" s="30"/>
      <c r="F5" s="31">
        <f>SUM(C5:E5)</f>
        <v>0</v>
      </c>
      <c r="G5" s="32"/>
      <c r="H5" s="40">
        <v>32126</v>
      </c>
      <c r="I5" s="94" t="s">
        <v>69</v>
      </c>
    </row>
    <row r="6" spans="1:9" ht="42.75" customHeight="1">
      <c r="A6" s="16" t="s">
        <v>42</v>
      </c>
      <c r="B6" s="19">
        <v>0</v>
      </c>
      <c r="C6" s="20">
        <f>F6</f>
        <v>0</v>
      </c>
      <c r="D6" s="30"/>
      <c r="E6" s="30"/>
      <c r="F6" s="31">
        <f t="shared" si="0"/>
        <v>0</v>
      </c>
      <c r="G6" s="17" t="s">
        <v>38</v>
      </c>
      <c r="H6" s="40">
        <v>6883</v>
      </c>
      <c r="I6" s="94" t="s">
        <v>66</v>
      </c>
    </row>
    <row r="7" spans="1:9" ht="45.75" customHeight="1">
      <c r="A7" s="16" t="s">
        <v>43</v>
      </c>
      <c r="B7" s="19">
        <v>0</v>
      </c>
      <c r="C7" s="20">
        <f>F7</f>
        <v>0</v>
      </c>
      <c r="D7" s="30"/>
      <c r="E7" s="30"/>
      <c r="F7" s="31">
        <f t="shared" si="0"/>
        <v>0</v>
      </c>
      <c r="G7" s="17" t="s">
        <v>38</v>
      </c>
      <c r="H7" s="40">
        <v>20648</v>
      </c>
      <c r="I7" s="95" t="s">
        <v>67</v>
      </c>
    </row>
    <row r="8" spans="1:9" ht="47.25" customHeight="1">
      <c r="A8" s="16" t="s">
        <v>44</v>
      </c>
      <c r="B8" s="19">
        <f>F8</f>
        <v>0</v>
      </c>
      <c r="C8" s="20">
        <v>0</v>
      </c>
      <c r="D8" s="30"/>
      <c r="E8" s="30"/>
      <c r="F8" s="31">
        <f>SUM(C8:E8)</f>
        <v>0</v>
      </c>
      <c r="G8" s="32"/>
      <c r="H8" s="40">
        <v>18953</v>
      </c>
      <c r="I8" s="95" t="s">
        <v>68</v>
      </c>
    </row>
    <row r="9" spans="1:9" ht="54" customHeight="1">
      <c r="A9" s="16" t="s">
        <v>45</v>
      </c>
      <c r="B9" s="19">
        <f>F9</f>
        <v>0</v>
      </c>
      <c r="C9" s="20">
        <v>0</v>
      </c>
      <c r="D9" s="30"/>
      <c r="E9" s="30"/>
      <c r="F9" s="31">
        <f t="shared" si="0"/>
        <v>0</v>
      </c>
      <c r="G9" s="32"/>
      <c r="H9" s="40">
        <v>4978</v>
      </c>
      <c r="I9" s="95" t="s">
        <v>70</v>
      </c>
    </row>
    <row r="10" spans="1:9" ht="58.5" customHeight="1">
      <c r="A10" s="16" t="s">
        <v>46</v>
      </c>
      <c r="B10" s="19">
        <v>0</v>
      </c>
      <c r="C10" s="20">
        <f>F10</f>
        <v>0</v>
      </c>
      <c r="D10" s="30"/>
      <c r="E10" s="30"/>
      <c r="F10" s="31">
        <f t="shared" si="0"/>
        <v>0</v>
      </c>
      <c r="G10" s="17" t="s">
        <v>38</v>
      </c>
      <c r="H10" s="40">
        <v>11143</v>
      </c>
      <c r="I10" s="95" t="s">
        <v>71</v>
      </c>
    </row>
    <row r="11" spans="1:9" ht="42.75" customHeight="1">
      <c r="A11" s="16" t="s">
        <v>4</v>
      </c>
      <c r="B11" s="19">
        <f>F11</f>
        <v>0</v>
      </c>
      <c r="C11" s="20">
        <v>0</v>
      </c>
      <c r="D11" s="33"/>
      <c r="E11" s="33"/>
      <c r="F11" s="31">
        <f t="shared" si="0"/>
        <v>0</v>
      </c>
      <c r="G11" s="32"/>
      <c r="H11" s="40">
        <v>19297</v>
      </c>
      <c r="I11" s="95" t="s">
        <v>72</v>
      </c>
    </row>
    <row r="12" spans="1:9" ht="29.25" customHeight="1">
      <c r="A12" s="16" t="s">
        <v>5</v>
      </c>
      <c r="B12" s="34"/>
      <c r="C12" s="35"/>
      <c r="D12" s="30"/>
      <c r="E12" s="30"/>
      <c r="F12" s="31">
        <f t="shared" si="0"/>
        <v>0</v>
      </c>
      <c r="G12" s="32"/>
      <c r="H12" s="40">
        <v>36908</v>
      </c>
      <c r="I12" s="95" t="s">
        <v>73</v>
      </c>
    </row>
    <row r="13" spans="1:9" ht="48" customHeight="1">
      <c r="A13" s="16" t="s">
        <v>47</v>
      </c>
      <c r="B13" s="19">
        <f>F13</f>
        <v>0</v>
      </c>
      <c r="C13" s="20">
        <v>0</v>
      </c>
      <c r="D13" s="30"/>
      <c r="E13" s="30"/>
      <c r="F13" s="31">
        <f t="shared" si="0"/>
        <v>0</v>
      </c>
      <c r="G13" s="32"/>
      <c r="H13" s="40">
        <v>8922</v>
      </c>
      <c r="I13" s="95" t="s">
        <v>74</v>
      </c>
    </row>
    <row r="14" spans="1:9" ht="39" customHeight="1">
      <c r="A14" s="16" t="s">
        <v>48</v>
      </c>
      <c r="B14" s="19">
        <v>0</v>
      </c>
      <c r="C14" s="19">
        <f>F14</f>
        <v>0</v>
      </c>
      <c r="D14" s="36"/>
      <c r="E14" s="36"/>
      <c r="F14" s="31">
        <f t="shared" si="0"/>
        <v>0</v>
      </c>
      <c r="G14" s="17">
        <v>0</v>
      </c>
      <c r="H14" s="40">
        <v>6251</v>
      </c>
      <c r="I14" s="95" t="s">
        <v>67</v>
      </c>
    </row>
    <row r="15" spans="1:9" ht="33.75" customHeight="1" thickBot="1">
      <c r="A15" s="37" t="s">
        <v>20</v>
      </c>
      <c r="B15" s="38">
        <f aca="true" t="shared" si="1" ref="B15:H15">SUM(B4:B14)</f>
        <v>0</v>
      </c>
      <c r="C15" s="38">
        <f t="shared" si="1"/>
        <v>0</v>
      </c>
      <c r="D15" s="38">
        <f t="shared" si="1"/>
        <v>0</v>
      </c>
      <c r="E15" s="38">
        <f t="shared" si="1"/>
        <v>0</v>
      </c>
      <c r="F15" s="55">
        <f t="shared" si="1"/>
        <v>0</v>
      </c>
      <c r="G15" s="38">
        <f t="shared" si="1"/>
        <v>0</v>
      </c>
      <c r="H15" s="38">
        <f t="shared" si="1"/>
        <v>194306</v>
      </c>
      <c r="I15" s="25"/>
    </row>
    <row r="16" ht="16.5">
      <c r="F16" s="26"/>
    </row>
    <row r="17" ht="16.5">
      <c r="F17" s="26"/>
    </row>
    <row r="21" ht="16.5">
      <c r="I21" t="s">
        <v>35</v>
      </c>
    </row>
  </sheetData>
  <sheetProtection/>
  <mergeCells count="2">
    <mergeCell ref="A1:I1"/>
    <mergeCell ref="A2:I2"/>
  </mergeCells>
  <printOptions horizontalCentered="1" verticalCentered="1"/>
  <pageMargins left="0.2362204724409449" right="0.2362204724409449" top="0.3937007874015748" bottom="0.3937007874015748" header="0" footer="0"/>
  <pageSetup fitToHeight="0" fitToWidth="1" horizontalDpi="600" verticalDpi="600" orientation="landscape"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I21"/>
  <sheetViews>
    <sheetView zoomScale="60" zoomScaleNormal="60" zoomScalePageLayoutView="0" workbookViewId="0" topLeftCell="A1">
      <pane ySplit="3" topLeftCell="A4" activePane="bottomLeft" state="frozen"/>
      <selection pane="topLeft" activeCell="A1" sqref="A1"/>
      <selection pane="bottomLeft" activeCell="I3" sqref="I3"/>
    </sheetView>
  </sheetViews>
  <sheetFormatPr defaultColWidth="9.00390625" defaultRowHeight="16.5"/>
  <cols>
    <col min="1" max="1" width="21.625" style="0" customWidth="1"/>
    <col min="2" max="3" width="11.50390625" style="0" customWidth="1"/>
    <col min="4" max="4" width="11.00390625" style="0" customWidth="1"/>
    <col min="5" max="5" width="11.625" style="39" customWidth="1"/>
    <col min="6" max="6" width="12.50390625" style="0" customWidth="1"/>
    <col min="7" max="7" width="16.625" style="0" customWidth="1"/>
    <col min="8" max="8" width="12.00390625" style="0" customWidth="1"/>
    <col min="9" max="9" width="58.25390625" style="0" customWidth="1"/>
    <col min="10" max="10" width="9.00390625" style="0" customWidth="1"/>
  </cols>
  <sheetData>
    <row r="1" spans="1:9" ht="21">
      <c r="A1" s="154" t="str">
        <f>CONCATENATE(MID('1-12每月'!$A$1,13,3),"年10月旅遊人次統計月報表")</f>
        <v>113年10月旅遊人次統計月報表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28" t="s">
        <v>27</v>
      </c>
      <c r="C3" s="13" t="s">
        <v>28</v>
      </c>
      <c r="D3" s="13" t="s">
        <v>29</v>
      </c>
      <c r="E3" s="13" t="s">
        <v>30</v>
      </c>
      <c r="F3" s="13" t="s">
        <v>31</v>
      </c>
      <c r="G3" s="13" t="s">
        <v>32</v>
      </c>
      <c r="H3" s="29" t="s">
        <v>40</v>
      </c>
      <c r="I3" s="15" t="s">
        <v>76</v>
      </c>
    </row>
    <row r="4" spans="1:9" ht="26.25" customHeight="1">
      <c r="A4" s="16" t="s">
        <v>3</v>
      </c>
      <c r="B4" s="17">
        <v>0</v>
      </c>
      <c r="C4" s="18">
        <f>F4</f>
        <v>0</v>
      </c>
      <c r="D4" s="30"/>
      <c r="E4" s="30"/>
      <c r="F4" s="31">
        <f aca="true" t="shared" si="0" ref="F4:F14">SUM(D4:E4)</f>
        <v>0</v>
      </c>
      <c r="G4" s="17">
        <v>0</v>
      </c>
      <c r="H4" s="40">
        <v>22661</v>
      </c>
      <c r="I4" s="94" t="s">
        <v>65</v>
      </c>
    </row>
    <row r="5" spans="1:9" ht="75.75" customHeight="1">
      <c r="A5" s="16" t="s">
        <v>41</v>
      </c>
      <c r="B5" s="19">
        <f>F5</f>
        <v>0</v>
      </c>
      <c r="C5" s="20">
        <v>0</v>
      </c>
      <c r="D5" s="30"/>
      <c r="E5" s="30"/>
      <c r="F5" s="31">
        <f t="shared" si="0"/>
        <v>0</v>
      </c>
      <c r="G5" s="32"/>
      <c r="H5" s="40">
        <v>50867</v>
      </c>
      <c r="I5" s="94" t="s">
        <v>69</v>
      </c>
    </row>
    <row r="6" spans="1:9" ht="42.75" customHeight="1">
      <c r="A6" s="16" t="s">
        <v>42</v>
      </c>
      <c r="B6" s="19">
        <v>0</v>
      </c>
      <c r="C6" s="20">
        <f>F6</f>
        <v>0</v>
      </c>
      <c r="D6" s="30"/>
      <c r="E6" s="30"/>
      <c r="F6" s="31">
        <f t="shared" si="0"/>
        <v>0</v>
      </c>
      <c r="G6" s="17">
        <v>0</v>
      </c>
      <c r="H6" s="40">
        <v>7935</v>
      </c>
      <c r="I6" s="94" t="s">
        <v>66</v>
      </c>
    </row>
    <row r="7" spans="1:9" ht="45.75" customHeight="1">
      <c r="A7" s="16" t="s">
        <v>43</v>
      </c>
      <c r="B7" s="19">
        <v>0</v>
      </c>
      <c r="C7" s="20">
        <f>F7</f>
        <v>0</v>
      </c>
      <c r="D7" s="30"/>
      <c r="E7" s="30"/>
      <c r="F7" s="31">
        <f t="shared" si="0"/>
        <v>0</v>
      </c>
      <c r="G7" s="17">
        <v>0</v>
      </c>
      <c r="H7" s="40">
        <v>20646</v>
      </c>
      <c r="I7" s="95" t="s">
        <v>67</v>
      </c>
    </row>
    <row r="8" spans="1:9" ht="69.75" customHeight="1">
      <c r="A8" s="16" t="s">
        <v>44</v>
      </c>
      <c r="B8" s="19">
        <f>F8</f>
        <v>0</v>
      </c>
      <c r="C8" s="20">
        <v>0</v>
      </c>
      <c r="D8" s="30"/>
      <c r="E8" s="30"/>
      <c r="F8" s="31">
        <f t="shared" si="0"/>
        <v>0</v>
      </c>
      <c r="G8" s="32"/>
      <c r="H8" s="40">
        <v>34986</v>
      </c>
      <c r="I8" s="95" t="s">
        <v>68</v>
      </c>
    </row>
    <row r="9" spans="1:9" ht="51" customHeight="1">
      <c r="A9" s="16" t="s">
        <v>45</v>
      </c>
      <c r="B9" s="19">
        <f>F9</f>
        <v>0</v>
      </c>
      <c r="C9" s="20">
        <v>0</v>
      </c>
      <c r="D9" s="30"/>
      <c r="E9" s="30"/>
      <c r="F9" s="31">
        <f t="shared" si="0"/>
        <v>0</v>
      </c>
      <c r="G9" s="32"/>
      <c r="H9" s="40">
        <v>6822</v>
      </c>
      <c r="I9" s="95" t="s">
        <v>70</v>
      </c>
    </row>
    <row r="10" spans="1:9" ht="58.5" customHeight="1">
      <c r="A10" s="16" t="s">
        <v>46</v>
      </c>
      <c r="B10" s="19">
        <v>0</v>
      </c>
      <c r="C10" s="20">
        <f>F10</f>
        <v>0</v>
      </c>
      <c r="D10" s="30"/>
      <c r="E10" s="30"/>
      <c r="F10" s="31">
        <f t="shared" si="0"/>
        <v>0</v>
      </c>
      <c r="G10" s="17">
        <v>0</v>
      </c>
      <c r="H10" s="40">
        <v>12806</v>
      </c>
      <c r="I10" s="95" t="s">
        <v>71</v>
      </c>
    </row>
    <row r="11" spans="1:9" ht="52.5" customHeight="1">
      <c r="A11" s="16" t="s">
        <v>4</v>
      </c>
      <c r="B11" s="19">
        <f>F11</f>
        <v>0</v>
      </c>
      <c r="C11" s="20">
        <v>0</v>
      </c>
      <c r="D11" s="33"/>
      <c r="E11" s="33"/>
      <c r="F11" s="31">
        <f t="shared" si="0"/>
        <v>0</v>
      </c>
      <c r="G11" s="32"/>
      <c r="H11" s="40">
        <v>17685</v>
      </c>
      <c r="I11" s="95" t="s">
        <v>72</v>
      </c>
    </row>
    <row r="12" spans="1:9" ht="39" customHeight="1">
      <c r="A12" s="16" t="s">
        <v>5</v>
      </c>
      <c r="B12" s="34"/>
      <c r="C12" s="35"/>
      <c r="D12" s="30"/>
      <c r="E12" s="30"/>
      <c r="F12" s="31">
        <f t="shared" si="0"/>
        <v>0</v>
      </c>
      <c r="G12" s="32"/>
      <c r="H12" s="40">
        <v>54003</v>
      </c>
      <c r="I12" s="95" t="s">
        <v>73</v>
      </c>
    </row>
    <row r="13" spans="1:9" ht="56.25" customHeight="1">
      <c r="A13" s="16" t="s">
        <v>47</v>
      </c>
      <c r="B13" s="19">
        <f>F13</f>
        <v>0</v>
      </c>
      <c r="C13" s="20">
        <v>0</v>
      </c>
      <c r="D13" s="30"/>
      <c r="E13" s="30"/>
      <c r="F13" s="31">
        <f t="shared" si="0"/>
        <v>0</v>
      </c>
      <c r="G13" s="32"/>
      <c r="H13" s="40">
        <v>12521</v>
      </c>
      <c r="I13" s="95" t="s">
        <v>74</v>
      </c>
    </row>
    <row r="14" spans="1:9" ht="44.25" customHeight="1">
      <c r="A14" s="16" t="s">
        <v>48</v>
      </c>
      <c r="B14" s="19">
        <v>0</v>
      </c>
      <c r="C14" s="19">
        <f>F14</f>
        <v>0</v>
      </c>
      <c r="D14" s="36"/>
      <c r="E14" s="36"/>
      <c r="F14" s="31">
        <f t="shared" si="0"/>
        <v>0</v>
      </c>
      <c r="G14" s="17">
        <v>0</v>
      </c>
      <c r="H14" s="40">
        <v>7248</v>
      </c>
      <c r="I14" s="95" t="s">
        <v>67</v>
      </c>
    </row>
    <row r="15" spans="1:9" ht="33.75" customHeight="1" thickBot="1">
      <c r="A15" s="37" t="s">
        <v>20</v>
      </c>
      <c r="B15" s="38">
        <f aca="true" t="shared" si="1" ref="B15:H15">SUM(B4:B14)</f>
        <v>0</v>
      </c>
      <c r="C15" s="38">
        <f t="shared" si="1"/>
        <v>0</v>
      </c>
      <c r="D15" s="38">
        <f t="shared" si="1"/>
        <v>0</v>
      </c>
      <c r="E15" s="38">
        <f t="shared" si="1"/>
        <v>0</v>
      </c>
      <c r="F15" s="55">
        <f t="shared" si="1"/>
        <v>0</v>
      </c>
      <c r="G15" s="38">
        <f t="shared" si="1"/>
        <v>0</v>
      </c>
      <c r="H15" s="38">
        <f t="shared" si="1"/>
        <v>248180</v>
      </c>
      <c r="I15" s="25"/>
    </row>
    <row r="16" ht="16.5">
      <c r="F16" s="26"/>
    </row>
    <row r="17" ht="16.5">
      <c r="F17" s="26"/>
    </row>
    <row r="21" ht="16.5">
      <c r="I21" t="s">
        <v>35</v>
      </c>
    </row>
  </sheetData>
  <sheetProtection/>
  <mergeCells count="2">
    <mergeCell ref="A1:I1"/>
    <mergeCell ref="A2:I2"/>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pageSetUpPr fitToPage="1"/>
  </sheetPr>
  <dimension ref="A1:I21"/>
  <sheetViews>
    <sheetView zoomScale="60" zoomScaleNormal="60" zoomScalePageLayoutView="0" workbookViewId="0" topLeftCell="A1">
      <pane ySplit="3" topLeftCell="A4" activePane="bottomLeft" state="frozen"/>
      <selection pane="topLeft" activeCell="B1" sqref="B1"/>
      <selection pane="bottomLeft" activeCell="F7" sqref="F7"/>
    </sheetView>
  </sheetViews>
  <sheetFormatPr defaultColWidth="9.00390625" defaultRowHeight="16.5"/>
  <cols>
    <col min="1" max="1" width="21.50390625" style="0" customWidth="1"/>
    <col min="2" max="2" width="11.875" style="0" customWidth="1"/>
    <col min="3" max="3" width="12.50390625" style="0" customWidth="1"/>
    <col min="4" max="4" width="12.625" style="0" customWidth="1"/>
    <col min="5" max="5" width="13.50390625" style="39" customWidth="1"/>
    <col min="6" max="6" width="13.25390625" style="0" customWidth="1"/>
    <col min="7" max="7" width="17.50390625" style="0" customWidth="1"/>
    <col min="8" max="8" width="12.00390625" style="0" customWidth="1"/>
    <col min="9" max="9" width="60.125" style="0" customWidth="1"/>
    <col min="10" max="10" width="9.00390625" style="0" customWidth="1"/>
  </cols>
  <sheetData>
    <row r="1" spans="1:9" ht="21">
      <c r="A1" s="157" t="str">
        <f>CONCATENATE(MID('1-12每月'!$A$1,13,3),"年11月旅遊人次統計月報表")</f>
        <v>113年11月旅遊人次統計月報表</v>
      </c>
      <c r="B1" s="157"/>
      <c r="C1" s="157"/>
      <c r="D1" s="157"/>
      <c r="E1" s="157"/>
      <c r="F1" s="157"/>
      <c r="G1" s="157"/>
      <c r="H1" s="157"/>
      <c r="I1" s="157"/>
    </row>
    <row r="2" spans="1:9" ht="21.75" thickBot="1">
      <c r="A2" s="155" t="s">
        <v>75</v>
      </c>
      <c r="B2" s="155"/>
      <c r="C2" s="155"/>
      <c r="D2" s="155"/>
      <c r="E2" s="155"/>
      <c r="F2" s="155"/>
      <c r="G2" s="155"/>
      <c r="H2" s="155"/>
      <c r="I2" s="155"/>
    </row>
    <row r="3" spans="1:9" ht="72.75" customHeight="1">
      <c r="A3" s="27" t="s">
        <v>26</v>
      </c>
      <c r="B3" s="28" t="s">
        <v>27</v>
      </c>
      <c r="C3" s="13" t="s">
        <v>28</v>
      </c>
      <c r="D3" s="13" t="s">
        <v>29</v>
      </c>
      <c r="E3" s="13" t="s">
        <v>30</v>
      </c>
      <c r="F3" s="13" t="s">
        <v>31</v>
      </c>
      <c r="G3" s="13" t="s">
        <v>32</v>
      </c>
      <c r="H3" s="29" t="s">
        <v>33</v>
      </c>
      <c r="I3" s="15" t="s">
        <v>76</v>
      </c>
    </row>
    <row r="4" spans="1:9" ht="26.25" customHeight="1">
      <c r="A4" s="16" t="s">
        <v>3</v>
      </c>
      <c r="B4" s="17">
        <v>0</v>
      </c>
      <c r="C4" s="18">
        <f>F4</f>
        <v>0</v>
      </c>
      <c r="D4" s="30"/>
      <c r="E4" s="30"/>
      <c r="F4" s="31">
        <f aca="true" t="shared" si="0" ref="F4:F14">SUM(D4:E4)</f>
        <v>0</v>
      </c>
      <c r="G4" s="17">
        <v>0</v>
      </c>
      <c r="H4" s="40">
        <v>7542</v>
      </c>
      <c r="I4" s="94" t="s">
        <v>65</v>
      </c>
    </row>
    <row r="5" spans="1:9" ht="84.75" customHeight="1">
      <c r="A5" s="16" t="s">
        <v>41</v>
      </c>
      <c r="B5" s="19">
        <f>F5</f>
        <v>0</v>
      </c>
      <c r="C5" s="20">
        <v>0</v>
      </c>
      <c r="D5" s="30"/>
      <c r="E5" s="30"/>
      <c r="F5" s="31">
        <f>SUM(C5:E5)</f>
        <v>0</v>
      </c>
      <c r="G5" s="32"/>
      <c r="H5" s="40">
        <v>41079</v>
      </c>
      <c r="I5" s="94" t="s">
        <v>69</v>
      </c>
    </row>
    <row r="6" spans="1:9" ht="42.75" customHeight="1">
      <c r="A6" s="16" t="s">
        <v>42</v>
      </c>
      <c r="B6" s="19">
        <v>0</v>
      </c>
      <c r="C6" s="20">
        <f>F6</f>
        <v>0</v>
      </c>
      <c r="D6" s="30"/>
      <c r="E6" s="30"/>
      <c r="F6" s="31">
        <f t="shared" si="0"/>
        <v>0</v>
      </c>
      <c r="G6" s="17">
        <v>0</v>
      </c>
      <c r="H6" s="40">
        <v>11073</v>
      </c>
      <c r="I6" s="94" t="s">
        <v>66</v>
      </c>
    </row>
    <row r="7" spans="1:9" ht="45.75" customHeight="1">
      <c r="A7" s="16" t="s">
        <v>43</v>
      </c>
      <c r="B7" s="19">
        <v>0</v>
      </c>
      <c r="C7" s="20">
        <f>F7</f>
        <v>0</v>
      </c>
      <c r="D7" s="30"/>
      <c r="E7" s="30"/>
      <c r="F7" s="31">
        <f t="shared" si="0"/>
        <v>0</v>
      </c>
      <c r="G7" s="17">
        <v>0</v>
      </c>
      <c r="H7" s="40">
        <v>19351</v>
      </c>
      <c r="I7" s="95" t="s">
        <v>67</v>
      </c>
    </row>
    <row r="8" spans="1:9" ht="70.5" customHeight="1">
      <c r="A8" s="16" t="s">
        <v>44</v>
      </c>
      <c r="B8" s="19">
        <f>F8</f>
        <v>0</v>
      </c>
      <c r="C8" s="20">
        <v>0</v>
      </c>
      <c r="D8" s="30"/>
      <c r="E8" s="30"/>
      <c r="F8" s="31">
        <f t="shared" si="0"/>
        <v>0</v>
      </c>
      <c r="G8" s="32"/>
      <c r="H8" s="40">
        <v>32781</v>
      </c>
      <c r="I8" s="95" t="s">
        <v>68</v>
      </c>
    </row>
    <row r="9" spans="1:9" ht="51" customHeight="1">
      <c r="A9" s="16" t="s">
        <v>45</v>
      </c>
      <c r="B9" s="19">
        <f>F9</f>
        <v>0</v>
      </c>
      <c r="C9" s="20">
        <v>0</v>
      </c>
      <c r="D9" s="30"/>
      <c r="E9" s="30"/>
      <c r="F9" s="31">
        <f t="shared" si="0"/>
        <v>0</v>
      </c>
      <c r="G9" s="32"/>
      <c r="H9" s="40">
        <v>5730</v>
      </c>
      <c r="I9" s="95" t="s">
        <v>70</v>
      </c>
    </row>
    <row r="10" spans="1:9" ht="48" customHeight="1">
      <c r="A10" s="16" t="s">
        <v>46</v>
      </c>
      <c r="B10" s="19">
        <v>0</v>
      </c>
      <c r="C10" s="20">
        <f>F10</f>
        <v>0</v>
      </c>
      <c r="D10" s="30"/>
      <c r="E10" s="30"/>
      <c r="F10" s="31">
        <f t="shared" si="0"/>
        <v>0</v>
      </c>
      <c r="G10" s="17" t="s">
        <v>38</v>
      </c>
      <c r="H10" s="40">
        <v>10428</v>
      </c>
      <c r="I10" s="95" t="s">
        <v>71</v>
      </c>
    </row>
    <row r="11" spans="1:9" ht="42.75" customHeight="1">
      <c r="A11" s="16" t="s">
        <v>4</v>
      </c>
      <c r="B11" s="19">
        <f>F11</f>
        <v>0</v>
      </c>
      <c r="C11" s="20">
        <v>0</v>
      </c>
      <c r="D11" s="33"/>
      <c r="E11" s="33"/>
      <c r="F11" s="31">
        <f t="shared" si="0"/>
        <v>0</v>
      </c>
      <c r="G11" s="32"/>
      <c r="H11" s="40">
        <v>21691</v>
      </c>
      <c r="I11" s="95" t="s">
        <v>72</v>
      </c>
    </row>
    <row r="12" spans="1:9" ht="29.25" customHeight="1">
      <c r="A12" s="16" t="s">
        <v>5</v>
      </c>
      <c r="B12" s="34"/>
      <c r="C12" s="35"/>
      <c r="D12" s="30"/>
      <c r="E12" s="30"/>
      <c r="F12" s="31">
        <f t="shared" si="0"/>
        <v>0</v>
      </c>
      <c r="G12" s="32"/>
      <c r="H12" s="40">
        <v>42810</v>
      </c>
      <c r="I12" s="95" t="s">
        <v>73</v>
      </c>
    </row>
    <row r="13" spans="1:9" ht="55.5" customHeight="1">
      <c r="A13" s="16" t="s">
        <v>47</v>
      </c>
      <c r="B13" s="19">
        <f>F13</f>
        <v>0</v>
      </c>
      <c r="C13" s="20">
        <v>0</v>
      </c>
      <c r="D13" s="30"/>
      <c r="E13" s="30"/>
      <c r="F13" s="31">
        <f t="shared" si="0"/>
        <v>0</v>
      </c>
      <c r="G13" s="32"/>
      <c r="H13" s="40">
        <v>10012</v>
      </c>
      <c r="I13" s="95" t="s">
        <v>74</v>
      </c>
    </row>
    <row r="14" spans="1:9" ht="37.5" customHeight="1">
      <c r="A14" s="16" t="s">
        <v>48</v>
      </c>
      <c r="B14" s="19">
        <v>0</v>
      </c>
      <c r="C14" s="19">
        <f>F14</f>
        <v>0</v>
      </c>
      <c r="D14" s="36"/>
      <c r="E14" s="36"/>
      <c r="F14" s="31">
        <f t="shared" si="0"/>
        <v>0</v>
      </c>
      <c r="G14" s="17">
        <v>0</v>
      </c>
      <c r="H14" s="40">
        <v>5698</v>
      </c>
      <c r="I14" s="95" t="s">
        <v>67</v>
      </c>
    </row>
    <row r="15" spans="1:9" ht="33.75" customHeight="1" thickBot="1">
      <c r="A15" s="37" t="s">
        <v>20</v>
      </c>
      <c r="B15" s="38">
        <f aca="true" t="shared" si="1" ref="B15:H15">SUM(B4:B14)</f>
        <v>0</v>
      </c>
      <c r="C15" s="38">
        <f t="shared" si="1"/>
        <v>0</v>
      </c>
      <c r="D15" s="55">
        <f t="shared" si="1"/>
        <v>0</v>
      </c>
      <c r="E15" s="55">
        <f t="shared" si="1"/>
        <v>0</v>
      </c>
      <c r="F15" s="55">
        <f t="shared" si="1"/>
        <v>0</v>
      </c>
      <c r="G15" s="55">
        <f t="shared" si="1"/>
        <v>0</v>
      </c>
      <c r="H15" s="38">
        <f t="shared" si="1"/>
        <v>208195</v>
      </c>
      <c r="I15" s="25"/>
    </row>
    <row r="16" ht="16.5">
      <c r="F16" s="26"/>
    </row>
    <row r="17" ht="16.5">
      <c r="F17" s="26"/>
    </row>
    <row r="21" ht="16.5">
      <c r="I21" t="s">
        <v>35</v>
      </c>
    </row>
  </sheetData>
  <sheetProtection/>
  <mergeCells count="2">
    <mergeCell ref="A1:I1"/>
    <mergeCell ref="A2:I2"/>
  </mergeCells>
  <printOptions horizontalCentered="1" verticalCentered="1"/>
  <pageMargins left="0.25" right="0.25" top="0.75" bottom="0.75" header="0.3" footer="0.3"/>
  <pageSetup fitToHeight="1" fitToWidth="1" horizontalDpi="600" verticalDpi="600" orientation="landscape" paperSize="9" scale="79" r:id="rId1"/>
  <ignoredErrors>
    <ignoredError sqref="F8:F9 F11 F12:F13" formulaRange="1"/>
    <ignoredError sqref="F5"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I21"/>
  <sheetViews>
    <sheetView zoomScale="60" zoomScaleNormal="60" zoomScalePageLayoutView="0" workbookViewId="0" topLeftCell="A1">
      <pane ySplit="3" topLeftCell="A4" activePane="bottomLeft" state="frozen"/>
      <selection pane="topLeft" activeCell="A1" sqref="A1"/>
      <selection pane="bottomLeft" activeCell="N10" sqref="N10"/>
    </sheetView>
  </sheetViews>
  <sheetFormatPr defaultColWidth="9.00390625" defaultRowHeight="16.5"/>
  <cols>
    <col min="1" max="1" width="22.125" style="0" customWidth="1"/>
    <col min="2" max="3" width="11.50390625" style="0" customWidth="1"/>
    <col min="4" max="4" width="11.00390625" style="0" customWidth="1"/>
    <col min="5" max="5" width="11.625" style="39" customWidth="1"/>
    <col min="6" max="6" width="13.875" style="0" customWidth="1"/>
    <col min="7" max="7" width="14.125" style="0" customWidth="1"/>
    <col min="8" max="8" width="12.00390625" style="0" customWidth="1"/>
    <col min="9" max="9" width="59.125" style="0" customWidth="1"/>
    <col min="10" max="10" width="9.00390625" style="0" customWidth="1"/>
  </cols>
  <sheetData>
    <row r="1" spans="1:9" ht="21">
      <c r="A1" s="154" t="str">
        <f>CONCATENATE(MID('1-12每月'!$A$1,13,3),"年12月旅遊人次統計月報表")</f>
        <v>113年12月旅遊人次統計月報表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28" t="s">
        <v>27</v>
      </c>
      <c r="C3" s="13" t="s">
        <v>28</v>
      </c>
      <c r="D3" s="13" t="s">
        <v>29</v>
      </c>
      <c r="E3" s="13" t="s">
        <v>30</v>
      </c>
      <c r="F3" s="13" t="s">
        <v>31</v>
      </c>
      <c r="G3" s="13" t="s">
        <v>32</v>
      </c>
      <c r="H3" s="29" t="s">
        <v>33</v>
      </c>
      <c r="I3" s="15" t="s">
        <v>76</v>
      </c>
    </row>
    <row r="4" spans="1:9" ht="26.25" customHeight="1">
      <c r="A4" s="16" t="s">
        <v>3</v>
      </c>
      <c r="B4" s="17">
        <v>0</v>
      </c>
      <c r="C4" s="18">
        <f>F4</f>
        <v>0</v>
      </c>
      <c r="D4" s="30"/>
      <c r="E4" s="30"/>
      <c r="F4" s="31">
        <f aca="true" t="shared" si="0" ref="F4:F14">SUM(D4:E4)</f>
        <v>0</v>
      </c>
      <c r="G4" s="17">
        <v>0</v>
      </c>
      <c r="H4" s="40">
        <v>6252</v>
      </c>
      <c r="I4" s="94" t="s">
        <v>65</v>
      </c>
    </row>
    <row r="5" spans="1:9" ht="73.5" customHeight="1">
      <c r="A5" s="16" t="s">
        <v>41</v>
      </c>
      <c r="B5" s="19">
        <f>F5</f>
        <v>0</v>
      </c>
      <c r="C5" s="20">
        <v>0</v>
      </c>
      <c r="D5" s="30"/>
      <c r="E5" s="30"/>
      <c r="F5" s="31">
        <f t="shared" si="0"/>
        <v>0</v>
      </c>
      <c r="G5" s="32"/>
      <c r="H5" s="40">
        <v>46334</v>
      </c>
      <c r="I5" s="94" t="s">
        <v>69</v>
      </c>
    </row>
    <row r="6" spans="1:9" ht="42.75" customHeight="1">
      <c r="A6" s="16" t="s">
        <v>42</v>
      </c>
      <c r="B6" s="19">
        <v>0</v>
      </c>
      <c r="C6" s="20">
        <f>F6</f>
        <v>0</v>
      </c>
      <c r="D6" s="30"/>
      <c r="E6" s="30"/>
      <c r="F6" s="31">
        <f t="shared" si="0"/>
        <v>0</v>
      </c>
      <c r="G6" s="17">
        <v>0</v>
      </c>
      <c r="H6" s="40">
        <v>11300</v>
      </c>
      <c r="I6" s="94" t="s">
        <v>66</v>
      </c>
    </row>
    <row r="7" spans="1:9" ht="45.75" customHeight="1">
      <c r="A7" s="16" t="s">
        <v>43</v>
      </c>
      <c r="B7" s="19">
        <v>0</v>
      </c>
      <c r="C7" s="20">
        <f>F7</f>
        <v>0</v>
      </c>
      <c r="D7" s="30"/>
      <c r="E7" s="30"/>
      <c r="F7" s="31">
        <f t="shared" si="0"/>
        <v>0</v>
      </c>
      <c r="G7" s="17">
        <v>0</v>
      </c>
      <c r="H7" s="40">
        <v>19465</v>
      </c>
      <c r="I7" s="95" t="s">
        <v>67</v>
      </c>
    </row>
    <row r="8" spans="1:9" ht="72" customHeight="1">
      <c r="A8" s="16" t="s">
        <v>44</v>
      </c>
      <c r="B8" s="19">
        <f>F8</f>
        <v>0</v>
      </c>
      <c r="C8" s="20">
        <v>0</v>
      </c>
      <c r="D8" s="30"/>
      <c r="E8" s="30"/>
      <c r="F8" s="31">
        <f t="shared" si="0"/>
        <v>0</v>
      </c>
      <c r="G8" s="32"/>
      <c r="H8" s="40">
        <v>27492</v>
      </c>
      <c r="I8" s="95" t="s">
        <v>68</v>
      </c>
    </row>
    <row r="9" spans="1:9" ht="54.75" customHeight="1">
      <c r="A9" s="16" t="s">
        <v>45</v>
      </c>
      <c r="B9" s="19">
        <f>F9</f>
        <v>0</v>
      </c>
      <c r="C9" s="20">
        <v>0</v>
      </c>
      <c r="D9" s="30"/>
      <c r="E9" s="30"/>
      <c r="F9" s="31">
        <f t="shared" si="0"/>
        <v>0</v>
      </c>
      <c r="G9" s="32"/>
      <c r="H9" s="40">
        <v>4576</v>
      </c>
      <c r="I9" s="95" t="s">
        <v>70</v>
      </c>
    </row>
    <row r="10" spans="1:9" ht="58.5" customHeight="1">
      <c r="A10" s="16" t="s">
        <v>46</v>
      </c>
      <c r="B10" s="19">
        <v>0</v>
      </c>
      <c r="C10" s="20">
        <f>F10</f>
        <v>0</v>
      </c>
      <c r="D10" s="92"/>
      <c r="E10" s="92"/>
      <c r="F10" s="31">
        <f t="shared" si="0"/>
        <v>0</v>
      </c>
      <c r="G10" s="17">
        <v>0</v>
      </c>
      <c r="H10" s="40">
        <v>9829</v>
      </c>
      <c r="I10" s="95" t="s">
        <v>71</v>
      </c>
    </row>
    <row r="11" spans="1:9" ht="47.25" customHeight="1">
      <c r="A11" s="16" t="s">
        <v>4</v>
      </c>
      <c r="B11" s="19">
        <f>F11</f>
        <v>0</v>
      </c>
      <c r="C11" s="20">
        <v>0</v>
      </c>
      <c r="D11" s="92"/>
      <c r="E11" s="92"/>
      <c r="F11" s="31">
        <f t="shared" si="0"/>
        <v>0</v>
      </c>
      <c r="G11" s="32"/>
      <c r="H11" s="40">
        <v>18698</v>
      </c>
      <c r="I11" s="95" t="s">
        <v>72</v>
      </c>
    </row>
    <row r="12" spans="1:9" ht="36.75" customHeight="1">
      <c r="A12" s="16" t="s">
        <v>5</v>
      </c>
      <c r="B12" s="34"/>
      <c r="C12" s="35"/>
      <c r="D12" s="30"/>
      <c r="E12" s="30"/>
      <c r="F12" s="31">
        <f t="shared" si="0"/>
        <v>0</v>
      </c>
      <c r="G12" s="32"/>
      <c r="H12" s="40">
        <v>48133</v>
      </c>
      <c r="I12" s="95" t="s">
        <v>73</v>
      </c>
    </row>
    <row r="13" spans="1:9" ht="62.25" customHeight="1">
      <c r="A13" s="16" t="s">
        <v>47</v>
      </c>
      <c r="B13" s="19">
        <f>F13</f>
        <v>0</v>
      </c>
      <c r="C13" s="20">
        <v>0</v>
      </c>
      <c r="D13" s="30"/>
      <c r="E13" s="30"/>
      <c r="F13" s="31">
        <f t="shared" si="0"/>
        <v>0</v>
      </c>
      <c r="G13" s="32"/>
      <c r="H13" s="40">
        <v>9896</v>
      </c>
      <c r="I13" s="95" t="s">
        <v>74</v>
      </c>
    </row>
    <row r="14" spans="1:9" ht="37.5" customHeight="1">
      <c r="A14" s="16" t="s">
        <v>48</v>
      </c>
      <c r="B14" s="19">
        <v>0</v>
      </c>
      <c r="C14" s="19">
        <f>F14</f>
        <v>0</v>
      </c>
      <c r="D14" s="93"/>
      <c r="E14" s="93"/>
      <c r="F14" s="31">
        <f t="shared" si="0"/>
        <v>0</v>
      </c>
      <c r="G14" s="17">
        <v>0</v>
      </c>
      <c r="H14" s="40">
        <v>4032</v>
      </c>
      <c r="I14" s="95" t="s">
        <v>67</v>
      </c>
    </row>
    <row r="15" spans="1:9" ht="33.75" customHeight="1" thickBot="1">
      <c r="A15" s="37" t="s">
        <v>20</v>
      </c>
      <c r="B15" s="38">
        <f aca="true" t="shared" si="1" ref="B15:H15">SUM(B4:B14)</f>
        <v>0</v>
      </c>
      <c r="C15" s="38">
        <f t="shared" si="1"/>
        <v>0</v>
      </c>
      <c r="D15" s="38">
        <f t="shared" si="1"/>
        <v>0</v>
      </c>
      <c r="E15" s="38">
        <f t="shared" si="1"/>
        <v>0</v>
      </c>
      <c r="F15" s="55">
        <f t="shared" si="1"/>
        <v>0</v>
      </c>
      <c r="G15" s="38">
        <f t="shared" si="1"/>
        <v>0</v>
      </c>
      <c r="H15" s="38">
        <f t="shared" si="1"/>
        <v>206007</v>
      </c>
      <c r="I15" s="25"/>
    </row>
    <row r="16" ht="16.5">
      <c r="F16" s="26"/>
    </row>
    <row r="17" ht="16.5">
      <c r="F17" s="26"/>
    </row>
    <row r="21" ht="16.5">
      <c r="I21" t="s">
        <v>35</v>
      </c>
    </row>
  </sheetData>
  <sheetProtection/>
  <mergeCells count="2">
    <mergeCell ref="A1:I1"/>
    <mergeCell ref="A2:I2"/>
  </mergeCells>
  <printOptions horizontalCentered="1" verticalCentered="1"/>
  <pageMargins left="0.25" right="0.25" top="0.75" bottom="0.75" header="0.3" footer="0.3"/>
  <pageSetup fitToWidth="0" fitToHeight="1"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I15"/>
  <sheetViews>
    <sheetView zoomScale="80" zoomScaleNormal="80" zoomScalePageLayoutView="0" workbookViewId="0" topLeftCell="A1">
      <selection activeCell="H9" sqref="H9"/>
    </sheetView>
  </sheetViews>
  <sheetFormatPr defaultColWidth="9.00390625" defaultRowHeight="16.5"/>
  <cols>
    <col min="1" max="1" width="20.875" style="0" customWidth="1"/>
    <col min="2" max="3" width="11.625" style="0" bestFit="1" customWidth="1"/>
    <col min="4" max="4" width="11.00390625" style="0" customWidth="1"/>
    <col min="5" max="5" width="11.625" style="0" customWidth="1"/>
    <col min="6" max="6" width="12.00390625" style="0" customWidth="1"/>
    <col min="7" max="7" width="14.125" style="0" customWidth="1"/>
    <col min="8" max="8" width="12.00390625" style="0" customWidth="1"/>
    <col min="9" max="9" width="59.50390625" style="0" customWidth="1"/>
    <col min="10" max="10" width="9.00390625" style="0" customWidth="1"/>
  </cols>
  <sheetData>
    <row r="1" spans="1:9" ht="21">
      <c r="A1" s="154" t="str">
        <f>CONCATENATE(MID('1-12每月'!$A$1,13,3),"年1-3月旅遊人次統計月報表")</f>
        <v>113年1-3月旅遊人次統計月報表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41" t="s">
        <v>27</v>
      </c>
      <c r="C3" s="13" t="s">
        <v>28</v>
      </c>
      <c r="D3" s="42" t="s">
        <v>29</v>
      </c>
      <c r="E3" s="13" t="s">
        <v>30</v>
      </c>
      <c r="F3" s="13" t="s">
        <v>31</v>
      </c>
      <c r="G3" s="13" t="s">
        <v>32</v>
      </c>
      <c r="H3" s="14" t="s">
        <v>36</v>
      </c>
      <c r="I3" s="15" t="s">
        <v>34</v>
      </c>
    </row>
    <row r="4" spans="1:9" ht="26.25" customHeight="1">
      <c r="A4" s="16" t="s">
        <v>3</v>
      </c>
      <c r="B4" s="43">
        <f>SUM('1月'!B4,'2月'!B4,'3月'!B4)</f>
        <v>0</v>
      </c>
      <c r="C4" s="43">
        <f>SUM('1月'!C4,'2月'!C4,'3月'!C4)</f>
        <v>27582</v>
      </c>
      <c r="D4" s="43">
        <f>SUM('1月'!D4+'2月'!D4+'3月'!D4)</f>
        <v>12065</v>
      </c>
      <c r="E4" s="43">
        <f>SUM('1月'!E4+'2月'!E4+'3月'!E4)</f>
        <v>15517</v>
      </c>
      <c r="F4" s="43">
        <f>SUM('1月'!F4+'2月'!F4+'3月'!F4)</f>
        <v>27582</v>
      </c>
      <c r="G4" s="43">
        <f>SUM('1月:3月'!G4)</f>
        <v>0</v>
      </c>
      <c r="H4" s="43">
        <f>SUM('1月:3月'!H4)</f>
        <v>29111</v>
      </c>
      <c r="I4" s="94" t="s">
        <v>65</v>
      </c>
    </row>
    <row r="5" spans="1:9" ht="51.75" customHeight="1">
      <c r="A5" s="16" t="s">
        <v>41</v>
      </c>
      <c r="B5" s="43">
        <f>SUM('1月'!B5,'2月'!B5,'3月'!B5)</f>
        <v>871349</v>
      </c>
      <c r="C5" s="43">
        <f>SUM('1月'!C5,'2月'!C5,'3月'!C5)</f>
        <v>0</v>
      </c>
      <c r="D5" s="43">
        <f>SUM('1月'!D5+'2月'!D5+'3月'!D5)</f>
        <v>374958</v>
      </c>
      <c r="E5" s="43">
        <f>SUM('1月'!E5+'2月'!E5+'3月'!E5)</f>
        <v>496391</v>
      </c>
      <c r="F5" s="43">
        <f>SUM('1月'!F5+'2月'!F5+'3月'!F5)</f>
        <v>871349</v>
      </c>
      <c r="G5" s="43">
        <f>SUM('1月:3月'!G5)</f>
        <v>1035100</v>
      </c>
      <c r="H5" s="43">
        <f>SUM('1月:3月'!H5)</f>
        <v>90913</v>
      </c>
      <c r="I5" s="94" t="s">
        <v>69</v>
      </c>
    </row>
    <row r="6" spans="1:9" ht="36.75" customHeight="1">
      <c r="A6" s="16" t="s">
        <v>42</v>
      </c>
      <c r="B6" s="43">
        <f>SUM('1月'!B6,'2月'!B6,'3月'!B6)</f>
        <v>0</v>
      </c>
      <c r="C6" s="43">
        <f>SUM('1月'!C6,'2月'!C6,'3月'!C6)</f>
        <v>705769</v>
      </c>
      <c r="D6" s="43">
        <f>SUM('1月'!D6+'2月'!D6+'3月'!D6)</f>
        <v>307638</v>
      </c>
      <c r="E6" s="43">
        <f>SUM('1月'!E6+'2月'!E6+'3月'!E6)</f>
        <v>398131</v>
      </c>
      <c r="F6" s="43">
        <f>SUM('1月'!F6+'2月'!F6+'3月'!F6)</f>
        <v>705769</v>
      </c>
      <c r="G6" s="43">
        <f>SUM('1月:3月'!G6)</f>
        <v>0</v>
      </c>
      <c r="H6" s="43">
        <f>SUM('1月:3月'!H6)</f>
        <v>28902</v>
      </c>
      <c r="I6" s="94" t="s">
        <v>66</v>
      </c>
    </row>
    <row r="7" spans="1:9" ht="38.25" customHeight="1">
      <c r="A7" s="16" t="s">
        <v>43</v>
      </c>
      <c r="B7" s="43">
        <f>SUM('1月'!B7,'2月'!B7,'3月'!B7)</f>
        <v>0</v>
      </c>
      <c r="C7" s="43">
        <f>SUM('1月'!C7,'2月'!C7,'3月'!C7)</f>
        <v>68682</v>
      </c>
      <c r="D7" s="43">
        <f>SUM('1月'!D7+'2月'!D7+'3月'!D7)</f>
        <v>32788</v>
      </c>
      <c r="E7" s="43">
        <f>SUM('1月'!E7+'2月'!E7+'3月'!E7)</f>
        <v>35894</v>
      </c>
      <c r="F7" s="43">
        <f>SUM('1月'!F7+'2月'!F7+'3月'!F7)</f>
        <v>68682</v>
      </c>
      <c r="G7" s="43">
        <f>SUM('1月:3月'!G7)</f>
        <v>0</v>
      </c>
      <c r="H7" s="43">
        <f>SUM('1月:3月'!H7)</f>
        <v>75749</v>
      </c>
      <c r="I7" s="95" t="s">
        <v>67</v>
      </c>
    </row>
    <row r="8" spans="1:9" ht="60" customHeight="1">
      <c r="A8" s="16" t="s">
        <v>44</v>
      </c>
      <c r="B8" s="43">
        <f>SUM('1月'!B8,'2月'!B8,'3月'!B8)</f>
        <v>498772</v>
      </c>
      <c r="C8" s="43">
        <f>SUM('1月'!C8,'2月'!C8,'3月'!C8)</f>
        <v>0</v>
      </c>
      <c r="D8" s="43">
        <f>SUM('1月'!D8+'2月'!D8+'3月'!D8)</f>
        <v>229789</v>
      </c>
      <c r="E8" s="43">
        <f>SUM('1月'!E8+'2月'!E8+'3月'!E8)</f>
        <v>268983</v>
      </c>
      <c r="F8" s="43">
        <f>SUM('1月'!F8+'2月'!F8+'3月'!F8)</f>
        <v>498772</v>
      </c>
      <c r="G8" s="43">
        <f>SUM('1月:3月'!G8)</f>
        <v>1290085</v>
      </c>
      <c r="H8" s="43">
        <f>SUM('1月:3月'!H8)</f>
        <v>46804</v>
      </c>
      <c r="I8" s="95" t="s">
        <v>68</v>
      </c>
    </row>
    <row r="9" spans="1:9" ht="44.25" customHeight="1">
      <c r="A9" s="16" t="s">
        <v>45</v>
      </c>
      <c r="B9" s="43">
        <f>SUM('1月'!B9,'2月'!B9,'3月'!B9)</f>
        <v>89387</v>
      </c>
      <c r="C9" s="43">
        <f>SUM('1月'!C9,'2月'!C9,'3月'!C9)</f>
        <v>0</v>
      </c>
      <c r="D9" s="43">
        <f>SUM('1月'!D9+'2月'!D9+'3月'!D9)</f>
        <v>37066</v>
      </c>
      <c r="E9" s="43">
        <f>SUM('1月'!E9+'2月'!E9+'3月'!E9)</f>
        <v>52321</v>
      </c>
      <c r="F9" s="43">
        <f>SUM('1月'!F9+'2月'!F9+'3月'!F9)</f>
        <v>89387</v>
      </c>
      <c r="G9" s="43">
        <f>SUM('1月:3月'!G9)</f>
        <v>308380</v>
      </c>
      <c r="H9" s="43">
        <f>SUM('1月:3月'!H9)</f>
        <v>15431</v>
      </c>
      <c r="I9" s="95" t="s">
        <v>70</v>
      </c>
    </row>
    <row r="10" spans="1:9" ht="51.75" customHeight="1">
      <c r="A10" s="16" t="s">
        <v>46</v>
      </c>
      <c r="B10" s="43">
        <f>SUM('1月'!B10,'2月'!B10,'3月'!B10)</f>
        <v>0</v>
      </c>
      <c r="C10" s="43">
        <f>SUM('1月'!C10,'2月'!C10,'3月'!C10)</f>
        <v>86361</v>
      </c>
      <c r="D10" s="43">
        <f>SUM('1月'!D10+'2月'!D10+'3月'!D10)</f>
        <v>40263</v>
      </c>
      <c r="E10" s="43">
        <f>SUM('1月'!E10+'2月'!E10+'3月'!E10)</f>
        <v>46098</v>
      </c>
      <c r="F10" s="43">
        <f>SUM('1月'!F10+'2月'!F10+'3月'!F10)</f>
        <v>86361</v>
      </c>
      <c r="G10" s="43">
        <f>SUM('1月:3月'!G10)</f>
        <v>0</v>
      </c>
      <c r="H10" s="43">
        <f>SUM('1月:3月'!H10)</f>
        <v>28655</v>
      </c>
      <c r="I10" s="95" t="s">
        <v>71</v>
      </c>
    </row>
    <row r="11" spans="1:9" ht="47.25" customHeight="1">
      <c r="A11" s="16" t="s">
        <v>4</v>
      </c>
      <c r="B11" s="43">
        <f>SUM('1月'!B11,'2月'!B11,'3月'!B11)</f>
        <v>156980</v>
      </c>
      <c r="C11" s="43">
        <f>SUM('1月'!C11,'2月'!C11,'3月'!C11)</f>
        <v>0</v>
      </c>
      <c r="D11" s="43">
        <f>SUM('1月'!D11+'2月'!D11+'3月'!D11)</f>
        <v>67837</v>
      </c>
      <c r="E11" s="43">
        <f>SUM('1月'!E11+'2月'!E11+'3月'!E11)</f>
        <v>89143</v>
      </c>
      <c r="F11" s="43">
        <f>SUM('1月'!F11+'2月'!F11+'3月'!F11)</f>
        <v>156980</v>
      </c>
      <c r="G11" s="43">
        <f>SUM('1月:3月'!G11)</f>
        <v>519815</v>
      </c>
      <c r="H11" s="43">
        <f>SUM('1月:3月'!H11)</f>
        <v>34682</v>
      </c>
      <c r="I11" s="95" t="s">
        <v>72</v>
      </c>
    </row>
    <row r="12" spans="1:9" ht="39" customHeight="1">
      <c r="A12" s="16" t="s">
        <v>5</v>
      </c>
      <c r="B12" s="43">
        <f>SUM('1月'!B12,'2月'!B12,'3月'!B12)</f>
        <v>129660</v>
      </c>
      <c r="C12" s="43">
        <f>SUM('1月'!C12,'2月'!C12,'3月'!C12)</f>
        <v>14235</v>
      </c>
      <c r="D12" s="43">
        <f>SUM('1月'!D12+'2月'!D12+'3月'!D12)</f>
        <v>78913</v>
      </c>
      <c r="E12" s="43">
        <f>SUM('1月'!E12+'2月'!E12+'3月'!E12)</f>
        <v>64982</v>
      </c>
      <c r="F12" s="43">
        <f>SUM('1月'!F12+'2月'!F12+'3月'!F12)</f>
        <v>143895</v>
      </c>
      <c r="G12" s="43">
        <f>SUM('1月:3月'!G13)</f>
        <v>1294270</v>
      </c>
      <c r="H12" s="43">
        <f>SUM('1月:3月'!H13)</f>
        <v>19597</v>
      </c>
      <c r="I12" s="95" t="s">
        <v>73</v>
      </c>
    </row>
    <row r="13" spans="1:9" ht="51" customHeight="1">
      <c r="A13" s="16" t="s">
        <v>47</v>
      </c>
      <c r="B13" s="43">
        <f>SUM('1月'!B13,'2月'!B13,'3月'!B13)</f>
        <v>71599</v>
      </c>
      <c r="C13" s="43">
        <f>SUM('1月'!C13,'2月'!C13,'3月'!C13)</f>
        <v>0</v>
      </c>
      <c r="D13" s="43">
        <f>SUM('1月'!D13+'2月'!D13+'3月'!D13)</f>
        <v>31717</v>
      </c>
      <c r="E13" s="43">
        <f>SUM('1月'!E13+'2月'!E13+'3月'!E13)</f>
        <v>39882</v>
      </c>
      <c r="F13" s="43">
        <f>SUM('1月'!F13+'2月'!F13+'3月'!F13)</f>
        <v>71599</v>
      </c>
      <c r="G13" s="43">
        <f>SUM('1月:3月'!G14)</f>
        <v>0</v>
      </c>
      <c r="H13" s="43">
        <f>SUM('1月:3月'!H14)</f>
        <v>13706</v>
      </c>
      <c r="I13" s="95" t="s">
        <v>74</v>
      </c>
    </row>
    <row r="14" spans="1:9" ht="30" customHeight="1">
      <c r="A14" s="16" t="s">
        <v>48</v>
      </c>
      <c r="B14" s="43">
        <f>SUM('1月'!B14,'2月'!B14,'3月'!B14)</f>
        <v>0</v>
      </c>
      <c r="C14" s="43">
        <f>SUM('1月'!C14,'2月'!C14,'3月'!C14)</f>
        <v>15703</v>
      </c>
      <c r="D14" s="43">
        <f>SUM('1月'!D14+'2月'!D14+'3月'!D14)</f>
        <v>7840</v>
      </c>
      <c r="E14" s="43">
        <f>SUM('1月'!E14+'2月'!E14+'3月'!E14)</f>
        <v>7863</v>
      </c>
      <c r="F14" s="43">
        <f>SUM('1月'!F14+'2月'!F14+'3月'!F14)</f>
        <v>15703</v>
      </c>
      <c r="G14" s="43">
        <f>SUM('1月:3月'!G15)</f>
        <v>71010846</v>
      </c>
      <c r="H14" s="43">
        <f>SUM('1月:3月'!H15)</f>
        <v>544415</v>
      </c>
      <c r="I14" s="95" t="s">
        <v>67</v>
      </c>
    </row>
    <row r="15" spans="1:9" ht="33.75" customHeight="1" thickBot="1">
      <c r="A15" s="37" t="s">
        <v>20</v>
      </c>
      <c r="B15" s="44">
        <f aca="true" t="shared" si="0" ref="B15:H15">SUM(B4:B14)</f>
        <v>1817747</v>
      </c>
      <c r="C15" s="44">
        <f t="shared" si="0"/>
        <v>918332</v>
      </c>
      <c r="D15" s="44">
        <f t="shared" si="0"/>
        <v>1220874</v>
      </c>
      <c r="E15" s="44">
        <f t="shared" si="0"/>
        <v>1515205</v>
      </c>
      <c r="F15" s="56">
        <f t="shared" si="0"/>
        <v>2736079</v>
      </c>
      <c r="G15" s="44">
        <f t="shared" si="0"/>
        <v>75458496</v>
      </c>
      <c r="H15" s="57">
        <f t="shared" si="0"/>
        <v>927965</v>
      </c>
      <c r="I15" s="25"/>
    </row>
  </sheetData>
  <sheetProtection/>
  <mergeCells count="2">
    <mergeCell ref="A1:I1"/>
    <mergeCell ref="A2:I2"/>
  </mergeCells>
  <printOptions/>
  <pageMargins left="0.7500000000000001" right="0.7500000000000001" top="1" bottom="1" header="0.5" footer="0.5"/>
  <pageSetup fitToHeight="0" fitToWidth="0"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5"/>
  <sheetViews>
    <sheetView zoomScale="80" zoomScaleNormal="80" zoomScalePageLayoutView="0" workbookViewId="0" topLeftCell="C1">
      <pane ySplit="3" topLeftCell="A4" activePane="bottomLeft" state="frozen"/>
      <selection pane="topLeft" activeCell="A1" sqref="A1"/>
      <selection pane="bottomLeft" activeCell="A2" sqref="A2:I2"/>
    </sheetView>
  </sheetViews>
  <sheetFormatPr defaultColWidth="9.00390625" defaultRowHeight="16.5"/>
  <cols>
    <col min="1" max="1" width="21.50390625" style="0" customWidth="1"/>
    <col min="2" max="3" width="11.625" style="0" bestFit="1" customWidth="1"/>
    <col min="4" max="4" width="11.00390625" style="0" customWidth="1"/>
    <col min="5" max="5" width="11.625" style="0" customWidth="1"/>
    <col min="6" max="6" width="12.00390625" style="0" customWidth="1"/>
    <col min="7" max="7" width="14.125" style="0" customWidth="1"/>
    <col min="8" max="8" width="12.00390625" style="0" customWidth="1"/>
    <col min="9" max="9" width="58.625" style="0" customWidth="1"/>
    <col min="10" max="10" width="9.00390625" style="0" customWidth="1"/>
  </cols>
  <sheetData>
    <row r="1" spans="1:9" ht="21">
      <c r="A1" s="154" t="str">
        <f>CONCATENATE(MID('1-12每月'!$A$1,13,3),"年4-6月旅遊人次統計月報表")</f>
        <v>113年4-6月旅遊人次統計月報表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50.25" thickBot="1">
      <c r="A3" s="61" t="s">
        <v>26</v>
      </c>
      <c r="B3" s="62" t="s">
        <v>27</v>
      </c>
      <c r="C3" s="63" t="s">
        <v>28</v>
      </c>
      <c r="D3" s="64" t="s">
        <v>29</v>
      </c>
      <c r="E3" s="63" t="s">
        <v>30</v>
      </c>
      <c r="F3" s="63" t="s">
        <v>31</v>
      </c>
      <c r="G3" s="63" t="s">
        <v>32</v>
      </c>
      <c r="H3" s="65" t="s">
        <v>36</v>
      </c>
      <c r="I3" s="66" t="s">
        <v>34</v>
      </c>
    </row>
    <row r="4" spans="1:9" ht="26.25" customHeight="1">
      <c r="A4" s="16" t="s">
        <v>3</v>
      </c>
      <c r="B4" s="69">
        <f>SUM('4月'!B4,'5月'!B4,'6月'!B4)</f>
        <v>0</v>
      </c>
      <c r="C4" s="60">
        <f>SUM('4月'!C4,'5月'!C4,'6月'!C4)</f>
        <v>0</v>
      </c>
      <c r="D4" s="60">
        <f>SUM('4月'!D4,'5月'!D4,'6月'!D4)</f>
        <v>0</v>
      </c>
      <c r="E4" s="60">
        <f>SUM('4月'!E4,'5月'!E4,'6月'!E4)</f>
        <v>0</v>
      </c>
      <c r="F4" s="60">
        <f>SUM('4月'!F4,'5月'!F4,'6月'!F4)</f>
        <v>0</v>
      </c>
      <c r="G4" s="60">
        <f>SUM('4月'!G4,'5月'!G4,'6月'!G4)</f>
        <v>0</v>
      </c>
      <c r="H4" s="67">
        <f>SUM('4月:6月'!H4)</f>
        <v>123788</v>
      </c>
      <c r="I4" s="94" t="s">
        <v>65</v>
      </c>
    </row>
    <row r="5" spans="1:9" ht="42.75" customHeight="1">
      <c r="A5" s="16" t="s">
        <v>41</v>
      </c>
      <c r="B5" s="70">
        <f>SUM('4月'!B5,'5月'!B5,'6月'!B5)</f>
        <v>0</v>
      </c>
      <c r="C5" s="59">
        <f>SUM('4月'!C5,'5月'!C5,'6月'!C5)</f>
        <v>0</v>
      </c>
      <c r="D5" s="59">
        <f>SUM('4月'!D5,'5月'!D5,'6月'!D5)</f>
        <v>0</v>
      </c>
      <c r="E5" s="59">
        <f>SUM('4月'!E5,'5月'!E5,'6月'!E5)</f>
        <v>0</v>
      </c>
      <c r="F5" s="59">
        <f>SUM('4月'!F5,'5月'!F5,'6月'!F5)</f>
        <v>0</v>
      </c>
      <c r="G5" s="59">
        <f>SUM('4月'!G5,'5月'!G5,'6月'!G5)</f>
        <v>0</v>
      </c>
      <c r="H5" s="68">
        <f>SUM('4月:6月'!H5)</f>
        <v>160999</v>
      </c>
      <c r="I5" s="94" t="s">
        <v>69</v>
      </c>
    </row>
    <row r="6" spans="1:9" ht="35.25" customHeight="1">
      <c r="A6" s="16" t="s">
        <v>42</v>
      </c>
      <c r="B6" s="70">
        <f>SUM('4月'!B6,'5月'!B6,'6月'!B6)</f>
        <v>0</v>
      </c>
      <c r="C6" s="59">
        <f>SUM('4月'!C6,'5月'!C6,'6月'!C6)</f>
        <v>0</v>
      </c>
      <c r="D6" s="59">
        <f>SUM('4月'!D6,'5月'!D6,'6月'!D6)</f>
        <v>0</v>
      </c>
      <c r="E6" s="59">
        <f>SUM('4月'!E6,'5月'!E6,'6月'!E6)</f>
        <v>0</v>
      </c>
      <c r="F6" s="59">
        <f>SUM('4月'!F6,'5月'!F6,'6月'!F6)</f>
        <v>0</v>
      </c>
      <c r="G6" s="59">
        <f>SUM('4月'!G6,'5月'!G6,'6月'!G6)</f>
        <v>0</v>
      </c>
      <c r="H6" s="68">
        <f>SUM('4月:6月'!H6)</f>
        <v>38203</v>
      </c>
      <c r="I6" s="94" t="s">
        <v>66</v>
      </c>
    </row>
    <row r="7" spans="1:9" ht="32.25" customHeight="1">
      <c r="A7" s="16" t="s">
        <v>43</v>
      </c>
      <c r="B7" s="70">
        <f>SUM('4月'!B7,'5月'!B7,'6月'!B7)</f>
        <v>0</v>
      </c>
      <c r="C7" s="59">
        <f>SUM('4月'!C7,'5月'!C7,'6月'!C7)</f>
        <v>0</v>
      </c>
      <c r="D7" s="59">
        <f>SUM('4月'!D7,'5月'!D7,'6月'!D7)</f>
        <v>0</v>
      </c>
      <c r="E7" s="59">
        <f>SUM('4月'!E7,'5月'!E7,'6月'!E7)</f>
        <v>0</v>
      </c>
      <c r="F7" s="59">
        <f>SUM('4月'!F7,'5月'!F7,'6月'!F7)</f>
        <v>0</v>
      </c>
      <c r="G7" s="59">
        <f>SUM('4月'!G7,'5月'!G7,'6月'!G7)</f>
        <v>0</v>
      </c>
      <c r="H7" s="68">
        <f>SUM('4月:6月'!H7)</f>
        <v>66111</v>
      </c>
      <c r="I7" s="95" t="s">
        <v>67</v>
      </c>
    </row>
    <row r="8" spans="1:9" ht="45.75" customHeight="1">
      <c r="A8" s="16" t="s">
        <v>44</v>
      </c>
      <c r="B8" s="70">
        <f>SUM('4月'!B8,'5月'!B8,'6月'!B8)</f>
        <v>0</v>
      </c>
      <c r="C8" s="59">
        <f>SUM('4月'!C8,'5月'!C8,'6月'!C8)</f>
        <v>0</v>
      </c>
      <c r="D8" s="59">
        <f>SUM('4月'!D8,'5月'!D8,'6月'!D8)</f>
        <v>0</v>
      </c>
      <c r="E8" s="59">
        <f>SUM('4月'!E8,'5月'!E8,'6月'!E8)</f>
        <v>0</v>
      </c>
      <c r="F8" s="59">
        <f>SUM('4月'!F8,'5月'!F8,'6月'!F8)</f>
        <v>0</v>
      </c>
      <c r="G8" s="59">
        <f>SUM('4月'!G8,'5月'!G8,'6月'!G8)</f>
        <v>0</v>
      </c>
      <c r="H8" s="68">
        <f>SUM('4月:6月'!H8)</f>
        <v>99475</v>
      </c>
      <c r="I8" s="95" t="s">
        <v>68</v>
      </c>
    </row>
    <row r="9" spans="1:9" ht="43.5" customHeight="1">
      <c r="A9" s="16" t="s">
        <v>45</v>
      </c>
      <c r="B9" s="70">
        <f>SUM('4月'!B9,'5月'!B9,'6月'!B9)</f>
        <v>0</v>
      </c>
      <c r="C9" s="59">
        <f>SUM('4月'!C9,'5月'!C9,'6月'!C9)</f>
        <v>0</v>
      </c>
      <c r="D9" s="59">
        <f>SUM('4月'!D9,'5月'!D9,'6月'!D9)</f>
        <v>0</v>
      </c>
      <c r="E9" s="59">
        <f>SUM('4月'!E9,'5月'!E9,'6月'!E9)</f>
        <v>0</v>
      </c>
      <c r="F9" s="59">
        <f>SUM('4月'!F9,'5月'!F9,'6月'!F9)</f>
        <v>0</v>
      </c>
      <c r="G9" s="59">
        <f>SUM('4月'!G9,'5月'!G9,'6月'!G9)</f>
        <v>0</v>
      </c>
      <c r="H9" s="68">
        <f>SUM('4月:6月'!H9)</f>
        <v>15121</v>
      </c>
      <c r="I9" s="95" t="s">
        <v>70</v>
      </c>
    </row>
    <row r="10" spans="1:9" ht="37.5" customHeight="1">
      <c r="A10" s="16" t="s">
        <v>46</v>
      </c>
      <c r="B10" s="70">
        <f>SUM('4月'!B10,'5月'!B10,'6月'!B10)</f>
        <v>0</v>
      </c>
      <c r="C10" s="59">
        <f>SUM('4月'!C10,'5月'!C10,'6月'!C10)</f>
        <v>0</v>
      </c>
      <c r="D10" s="59">
        <f>SUM('4月'!D10,'5月'!D10,'6月'!D10)</f>
        <v>0</v>
      </c>
      <c r="E10" s="59">
        <f>SUM('4月'!E10,'5月'!E10,'6月'!E10)</f>
        <v>0</v>
      </c>
      <c r="F10" s="59">
        <f>SUM('4月'!F10,'5月'!F10,'6月'!F10)</f>
        <v>0</v>
      </c>
      <c r="G10" s="59">
        <f>SUM('4月'!G10,'5月'!G10,'6月'!G10)</f>
        <v>0</v>
      </c>
      <c r="H10" s="68">
        <f>SUM('4月:6月'!H10)</f>
        <v>37881</v>
      </c>
      <c r="I10" s="95" t="s">
        <v>71</v>
      </c>
    </row>
    <row r="11" spans="1:9" ht="48" customHeight="1">
      <c r="A11" s="16" t="s">
        <v>4</v>
      </c>
      <c r="B11" s="70">
        <f>SUM('4月'!B11,'5月'!B11,'6月'!B11)</f>
        <v>0</v>
      </c>
      <c r="C11" s="59">
        <f>SUM('4月'!C11,'5月'!C11,'6月'!C11)</f>
        <v>0</v>
      </c>
      <c r="D11" s="59">
        <f>SUM('4月'!D11,'5月'!D11,'6月'!D11)</f>
        <v>0</v>
      </c>
      <c r="E11" s="59">
        <f>SUM('4月'!E11,'5月'!E11,'6月'!E11)</f>
        <v>0</v>
      </c>
      <c r="F11" s="59">
        <f>SUM('4月'!F11,'5月'!F11,'6月'!F11)</f>
        <v>0</v>
      </c>
      <c r="G11" s="59">
        <f>SUM('4月'!G11,'5月'!G11,'6月'!G11)</f>
        <v>0</v>
      </c>
      <c r="H11" s="68">
        <f>SUM('4月:6月'!H11)</f>
        <v>47478</v>
      </c>
      <c r="I11" s="95" t="s">
        <v>72</v>
      </c>
    </row>
    <row r="12" spans="1:9" ht="24.75" customHeight="1">
      <c r="A12" s="16" t="s">
        <v>5</v>
      </c>
      <c r="B12" s="70">
        <f>SUM('4月'!B12,'5月'!B12,'6月'!B12)</f>
        <v>0</v>
      </c>
      <c r="C12" s="59">
        <f>SUM('4月'!C12,'5月'!C12,'6月'!C12)</f>
        <v>0</v>
      </c>
      <c r="D12" s="59">
        <f>SUM('4月'!D12,'5月'!D12,'6月'!D12)</f>
        <v>0</v>
      </c>
      <c r="E12" s="59">
        <f>SUM('4月'!E12,'5月'!E12,'6月'!E12)</f>
        <v>0</v>
      </c>
      <c r="F12" s="59">
        <f>SUM('4月'!F12,'5月'!F12,'6月'!F12)</f>
        <v>0</v>
      </c>
      <c r="G12" s="59">
        <f>SUM('4月'!G12,'5月'!G12,'6月'!G12)</f>
        <v>0</v>
      </c>
      <c r="H12" s="68">
        <f>SUM('4月:6月'!H13)</f>
        <v>35395</v>
      </c>
      <c r="I12" s="95" t="s">
        <v>73</v>
      </c>
    </row>
    <row r="13" spans="1:9" ht="42.75">
      <c r="A13" s="16" t="s">
        <v>47</v>
      </c>
      <c r="B13" s="70">
        <f>SUM('4月'!B13,'5月'!B13,'6月'!B13)</f>
        <v>0</v>
      </c>
      <c r="C13" s="59">
        <f>SUM('4月'!C13,'5月'!C13,'6月'!C13)</f>
        <v>0</v>
      </c>
      <c r="D13" s="59">
        <f>SUM('4月'!D13,'5月'!D13,'6月'!D13)</f>
        <v>0</v>
      </c>
      <c r="E13" s="59">
        <f>SUM('4月'!E13,'5月'!E13,'6月'!E13)</f>
        <v>0</v>
      </c>
      <c r="F13" s="59">
        <f>SUM('4月'!F13,'5月'!F13,'6月'!F13)</f>
        <v>0</v>
      </c>
      <c r="G13" s="59">
        <f>SUM('4月'!G13,'5月'!G13,'6月'!G13)</f>
        <v>0</v>
      </c>
      <c r="H13" s="68">
        <f>SUM('4月:6月'!H14)</f>
        <v>19272</v>
      </c>
      <c r="I13" s="95" t="s">
        <v>74</v>
      </c>
    </row>
    <row r="14" spans="1:9" ht="24.75" customHeight="1" thickBot="1">
      <c r="A14" s="16" t="s">
        <v>48</v>
      </c>
      <c r="B14" s="71">
        <f>SUM('4月'!B14,'5月'!B14,'6月'!B14)</f>
        <v>0</v>
      </c>
      <c r="C14" s="72">
        <f>SUM('4月'!C14,'5月'!C14,'6月'!C14)</f>
        <v>0</v>
      </c>
      <c r="D14" s="72">
        <f>SUM('4月'!D14,'5月'!D14,'6月'!D14)</f>
        <v>0</v>
      </c>
      <c r="E14" s="72">
        <f>SUM('4月'!E14,'5月'!E14,'6月'!E14)</f>
        <v>0</v>
      </c>
      <c r="F14" s="72">
        <f>SUM('4月'!F14,'5月'!F14,'6月'!F14)</f>
        <v>0</v>
      </c>
      <c r="G14" s="72">
        <f>SUM('4月'!G14,'5月'!G14,'6月'!G14)</f>
        <v>0</v>
      </c>
      <c r="H14" s="73">
        <f>SUM('4月:6月'!H15)</f>
        <v>810130</v>
      </c>
      <c r="I14" s="95" t="s">
        <v>67</v>
      </c>
    </row>
    <row r="15" spans="1:9" ht="33.75" customHeight="1" thickBot="1">
      <c r="A15" s="74" t="s">
        <v>20</v>
      </c>
      <c r="B15" s="75">
        <f aca="true" t="shared" si="0" ref="B15:H15">SUM(B4:B14)</f>
        <v>0</v>
      </c>
      <c r="C15" s="76">
        <f t="shared" si="0"/>
        <v>0</v>
      </c>
      <c r="D15" s="76">
        <f t="shared" si="0"/>
        <v>0</v>
      </c>
      <c r="E15" s="76">
        <f t="shared" si="0"/>
        <v>0</v>
      </c>
      <c r="F15" s="79">
        <f t="shared" si="0"/>
        <v>0</v>
      </c>
      <c r="G15" s="76">
        <f t="shared" si="0"/>
        <v>0</v>
      </c>
      <c r="H15" s="77">
        <f t="shared" si="0"/>
        <v>1453853</v>
      </c>
      <c r="I15" s="78"/>
    </row>
  </sheetData>
  <sheetProtection/>
  <mergeCells count="2">
    <mergeCell ref="A1:I1"/>
    <mergeCell ref="A2:I2"/>
  </mergeCells>
  <printOptions/>
  <pageMargins left="0.7500000000000001" right="0.7500000000000001" top="1" bottom="1" header="0.5" footer="0.5"/>
  <pageSetup fitToHeight="0" fitToWidth="0" horizontalDpi="600" verticalDpi="600" orientation="landscape" paperSize="9" scale="88" r:id="rId1"/>
</worksheet>
</file>

<file path=xl/worksheets/sheet16.xml><?xml version="1.0" encoding="utf-8"?>
<worksheet xmlns="http://schemas.openxmlformats.org/spreadsheetml/2006/main" xmlns:r="http://schemas.openxmlformats.org/officeDocument/2006/relationships">
  <dimension ref="A1:I15"/>
  <sheetViews>
    <sheetView zoomScale="70" zoomScaleNormal="70" zoomScalePageLayoutView="0" workbookViewId="0" topLeftCell="A1">
      <selection activeCell="A2" sqref="A2:I2"/>
    </sheetView>
  </sheetViews>
  <sheetFormatPr defaultColWidth="9.00390625" defaultRowHeight="16.5"/>
  <cols>
    <col min="1" max="1" width="21.00390625" style="0" customWidth="1"/>
    <col min="2" max="3" width="11.625" style="0" bestFit="1" customWidth="1"/>
    <col min="4" max="4" width="11.00390625" style="0" customWidth="1"/>
    <col min="5" max="5" width="11.625" style="0" customWidth="1"/>
    <col min="6" max="6" width="13.875" style="0" customWidth="1"/>
    <col min="7" max="7" width="16.625" style="0" customWidth="1"/>
    <col min="8" max="8" width="12.00390625" style="0" customWidth="1"/>
    <col min="9" max="9" width="58.00390625" style="0" customWidth="1"/>
    <col min="10" max="10" width="9.00390625" style="0" customWidth="1"/>
  </cols>
  <sheetData>
    <row r="1" spans="1:9" ht="21">
      <c r="A1" s="154" t="str">
        <f>CONCATENATE(MID('1-12每月'!$A$1,13,3),"年7-9月旅遊人次統計月報表")</f>
        <v>113年7-9月旅遊人次統計月報表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80" t="s">
        <v>26</v>
      </c>
      <c r="B3" s="81" t="s">
        <v>27</v>
      </c>
      <c r="C3" s="82" t="s">
        <v>28</v>
      </c>
      <c r="D3" s="83" t="s">
        <v>29</v>
      </c>
      <c r="E3" s="82" t="s">
        <v>30</v>
      </c>
      <c r="F3" s="82" t="s">
        <v>31</v>
      </c>
      <c r="G3" s="82" t="s">
        <v>32</v>
      </c>
      <c r="H3" s="84" t="s">
        <v>36</v>
      </c>
      <c r="I3" s="85" t="s">
        <v>34</v>
      </c>
    </row>
    <row r="4" spans="1:9" ht="26.25" customHeight="1">
      <c r="A4" s="16" t="s">
        <v>3</v>
      </c>
      <c r="B4" s="45">
        <f>SUM('7月'!B4,'8月'!B4,'9月'!B4)</f>
        <v>0</v>
      </c>
      <c r="C4" s="43">
        <f>SUM('7月'!C4,'8月'!C4,'9月'!C4)</f>
        <v>0</v>
      </c>
      <c r="D4" s="43">
        <f>SUM('7月'!D4,'8月'!D4,'9月'!D4)</f>
        <v>0</v>
      </c>
      <c r="E4" s="43">
        <f>SUM('7月'!E4,'8月'!E4,'9月'!E4)</f>
        <v>0</v>
      </c>
      <c r="F4" s="43">
        <f>SUM('7月'!F4,'8月'!F4,'9月'!F4)</f>
        <v>0</v>
      </c>
      <c r="G4" s="43">
        <f>SUM('7月'!G4,'8月'!G4,'9月'!G4)</f>
        <v>0</v>
      </c>
      <c r="H4" s="43">
        <f>SUM('7月:9月'!H4)</f>
        <v>115450</v>
      </c>
      <c r="I4" s="94" t="s">
        <v>65</v>
      </c>
    </row>
    <row r="5" spans="1:9" ht="47.25" customHeight="1">
      <c r="A5" s="16" t="s">
        <v>41</v>
      </c>
      <c r="B5" s="45">
        <f>SUM('7月'!B5,'8月'!B5,'9月'!B5)</f>
        <v>0</v>
      </c>
      <c r="C5" s="43">
        <f>SUM('7月'!C5,'8月'!C5,'9月'!C5)</f>
        <v>0</v>
      </c>
      <c r="D5" s="43">
        <f>SUM('7月'!D5,'8月'!D5,'9月'!D5)</f>
        <v>0</v>
      </c>
      <c r="E5" s="43">
        <f>SUM('7月'!E5,'8月'!E5,'9月'!E5)</f>
        <v>0</v>
      </c>
      <c r="F5" s="43">
        <f>SUM('7月'!F5,'8月'!F5,'9月'!F5)</f>
        <v>0</v>
      </c>
      <c r="G5" s="43">
        <f>SUM('7月'!G5,'8月'!G5,'9月'!G5)</f>
        <v>0</v>
      </c>
      <c r="H5" s="43">
        <f>SUM('7月:9月'!H5)</f>
        <v>146043</v>
      </c>
      <c r="I5" s="94" t="s">
        <v>69</v>
      </c>
    </row>
    <row r="6" spans="1:9" ht="33" customHeight="1">
      <c r="A6" s="16" t="s">
        <v>42</v>
      </c>
      <c r="B6" s="45">
        <f>SUM('7月'!B6,'8月'!B6,'9月'!B6)</f>
        <v>0</v>
      </c>
      <c r="C6" s="43">
        <f>SUM('7月'!C6,'8月'!C6,'9月'!C6)</f>
        <v>0</v>
      </c>
      <c r="D6" s="43">
        <f>SUM('7月'!D6,'8月'!D6,'9月'!D6)</f>
        <v>0</v>
      </c>
      <c r="E6" s="43">
        <f>SUM('7月'!E6,'8月'!E6,'9月'!E6)</f>
        <v>0</v>
      </c>
      <c r="F6" s="43">
        <f>SUM('7月'!F6,'8月'!F6,'9月'!F6)</f>
        <v>0</v>
      </c>
      <c r="G6" s="43">
        <f>SUM('7月'!G6,'8月'!G6,'9月'!G6)</f>
        <v>0</v>
      </c>
      <c r="H6" s="43">
        <f>SUM('7月:9月'!H6)</f>
        <v>36610</v>
      </c>
      <c r="I6" s="94" t="s">
        <v>66</v>
      </c>
    </row>
    <row r="7" spans="1:9" ht="48.75" customHeight="1">
      <c r="A7" s="16" t="s">
        <v>43</v>
      </c>
      <c r="B7" s="45">
        <f>SUM('7月'!B7,'8月'!B7,'9月'!B7)</f>
        <v>0</v>
      </c>
      <c r="C7" s="43">
        <f>SUM('7月'!C7,'8月'!C7,'9月'!C7)</f>
        <v>0</v>
      </c>
      <c r="D7" s="43">
        <f>SUM('7月'!D7,'8月'!D7,'9月'!D7)</f>
        <v>0</v>
      </c>
      <c r="E7" s="43">
        <f>SUM('7月'!E7,'8月'!E7,'9月'!E7)</f>
        <v>0</v>
      </c>
      <c r="F7" s="43">
        <f>SUM('7月'!F7,'8月'!F7,'9月'!F7)</f>
        <v>0</v>
      </c>
      <c r="G7" s="43">
        <f>SUM('7月'!G7,'8月'!G7,'9月'!G7)</f>
        <v>0</v>
      </c>
      <c r="H7" s="43">
        <f>SUM('7月:9月'!H7)</f>
        <v>72633</v>
      </c>
      <c r="I7" s="95" t="s">
        <v>67</v>
      </c>
    </row>
    <row r="8" spans="1:9" ht="51.75" customHeight="1">
      <c r="A8" s="16" t="s">
        <v>44</v>
      </c>
      <c r="B8" s="45">
        <f>SUM('7月'!B8,'8月'!B8,'9月'!B8)</f>
        <v>0</v>
      </c>
      <c r="C8" s="43">
        <f>SUM('7月'!C8,'8月'!C8,'9月'!C8)</f>
        <v>0</v>
      </c>
      <c r="D8" s="43">
        <f>SUM('7月'!D8,'8月'!D8,'9月'!D8)</f>
        <v>0</v>
      </c>
      <c r="E8" s="43">
        <f>SUM('7月'!E8,'8月'!E8,'9月'!E8)</f>
        <v>0</v>
      </c>
      <c r="F8" s="43">
        <f>SUM('7月'!F8,'8月'!F8,'9月'!F8)</f>
        <v>0</v>
      </c>
      <c r="G8" s="43">
        <f>SUM('7月'!G8,'8月'!G8,'9月'!G8)</f>
        <v>0</v>
      </c>
      <c r="H8" s="43">
        <f>SUM('7月:9月'!H8)</f>
        <v>102950</v>
      </c>
      <c r="I8" s="95" t="s">
        <v>68</v>
      </c>
    </row>
    <row r="9" spans="1:9" ht="42" customHeight="1">
      <c r="A9" s="16" t="s">
        <v>45</v>
      </c>
      <c r="B9" s="45">
        <f>SUM('7月'!B9,'8月'!B9,'9月'!B9)</f>
        <v>0</v>
      </c>
      <c r="C9" s="43">
        <f>SUM('7月'!C9,'8月'!C9,'9月'!C9)</f>
        <v>0</v>
      </c>
      <c r="D9" s="43">
        <f>SUM('7月'!D9,'8月'!D9,'9月'!D9)</f>
        <v>0</v>
      </c>
      <c r="E9" s="43">
        <f>SUM('7月'!E9,'8月'!E9,'9月'!E9)</f>
        <v>0</v>
      </c>
      <c r="F9" s="43">
        <f>SUM('7月'!F9,'8月'!F9,'9月'!F9)</f>
        <v>0</v>
      </c>
      <c r="G9" s="43">
        <f>SUM('7月'!G9,'8月'!G9,'9月'!G9)</f>
        <v>0</v>
      </c>
      <c r="H9" s="43">
        <f>SUM('7月:9月'!H9)</f>
        <v>14309</v>
      </c>
      <c r="I9" s="95" t="s">
        <v>70</v>
      </c>
    </row>
    <row r="10" spans="1:9" ht="44.25" customHeight="1">
      <c r="A10" s="16" t="s">
        <v>46</v>
      </c>
      <c r="B10" s="45">
        <f>SUM('7月'!B10,'8月'!B10,'9月'!B10)</f>
        <v>0</v>
      </c>
      <c r="C10" s="43">
        <f>SUM('7月'!C10,'8月'!C10,'9月'!C10)</f>
        <v>0</v>
      </c>
      <c r="D10" s="43">
        <f>SUM('7月'!D10,'8月'!D10,'9月'!D10)</f>
        <v>0</v>
      </c>
      <c r="E10" s="43">
        <f>SUM('7月'!E10,'8月'!E10,'9月'!E10)</f>
        <v>0</v>
      </c>
      <c r="F10" s="43">
        <f>SUM('7月'!F10,'8月'!F10,'9月'!F10)</f>
        <v>0</v>
      </c>
      <c r="G10" s="43">
        <f>SUM('7月'!G10,'8月'!G10,'9月'!G10)</f>
        <v>0</v>
      </c>
      <c r="H10" s="43">
        <f>SUM('7月:9月'!H10)</f>
        <v>48787</v>
      </c>
      <c r="I10" s="95" t="s">
        <v>71</v>
      </c>
    </row>
    <row r="11" spans="1:9" ht="51" customHeight="1">
      <c r="A11" s="16" t="s">
        <v>4</v>
      </c>
      <c r="B11" s="45">
        <f>SUM('7月'!B11,'8月'!B11,'9月'!B11)</f>
        <v>0</v>
      </c>
      <c r="C11" s="43">
        <f>SUM('7月'!C11,'8月'!C11,'9月'!C11)</f>
        <v>0</v>
      </c>
      <c r="D11" s="43">
        <f>SUM('7月'!D11,'8月'!D11,'9月'!D11)</f>
        <v>0</v>
      </c>
      <c r="E11" s="43">
        <f>SUM('7月'!E11,'8月'!E11,'9月'!E11)</f>
        <v>0</v>
      </c>
      <c r="F11" s="43">
        <f>SUM('7月'!F11,'8月'!F11,'9月'!F11)</f>
        <v>0</v>
      </c>
      <c r="G11" s="43">
        <f>SUM('7月'!G11,'8月'!G11,'9月'!G11)</f>
        <v>0</v>
      </c>
      <c r="H11" s="43">
        <f>SUM('7月:9月'!H11)</f>
        <v>59903</v>
      </c>
      <c r="I11" s="95" t="s">
        <v>72</v>
      </c>
    </row>
    <row r="12" spans="1:9" ht="24.75" customHeight="1">
      <c r="A12" s="16" t="s">
        <v>5</v>
      </c>
      <c r="B12" s="45">
        <f>SUM('7月'!B12,'8月'!B12,'9月'!B12)</f>
        <v>0</v>
      </c>
      <c r="C12" s="43">
        <f>SUM('7月'!C12,'8月'!C12,'9月'!C12)</f>
        <v>0</v>
      </c>
      <c r="D12" s="43">
        <f>SUM('7月'!D12,'8月'!D12,'9月'!D12)</f>
        <v>0</v>
      </c>
      <c r="E12" s="43">
        <f>SUM('7月'!E12,'8月'!E12,'9月'!E12)</f>
        <v>0</v>
      </c>
      <c r="F12" s="43">
        <f>SUM('7月'!F12,'8月'!F12,'9月'!F12)</f>
        <v>0</v>
      </c>
      <c r="G12" s="43">
        <f>SUM('7月'!G12,'8月'!G12,'9月'!G12)</f>
        <v>0</v>
      </c>
      <c r="H12" s="43">
        <f>SUM('7月:9月'!H13)</f>
        <v>40426</v>
      </c>
      <c r="I12" s="95" t="s">
        <v>73</v>
      </c>
    </row>
    <row r="13" spans="1:9" ht="42.75">
      <c r="A13" s="16" t="s">
        <v>47</v>
      </c>
      <c r="B13" s="45">
        <f>SUM('7月'!B13,'8月'!B13,'9月'!B13)</f>
        <v>0</v>
      </c>
      <c r="C13" s="43">
        <f>SUM('7月'!C13,'8月'!C13,'9月'!C13)</f>
        <v>0</v>
      </c>
      <c r="D13" s="43">
        <f>SUM('7月'!D13,'8月'!D13,'9月'!D13)</f>
        <v>0</v>
      </c>
      <c r="E13" s="43">
        <f>SUM('7月'!E13,'8月'!E13,'9月'!E13)</f>
        <v>0</v>
      </c>
      <c r="F13" s="43">
        <f>SUM('7月'!F13,'8月'!F13,'9月'!F13)</f>
        <v>0</v>
      </c>
      <c r="G13" s="43">
        <f>SUM('7月'!G13,'8月'!G13,'9月'!G13)</f>
        <v>0</v>
      </c>
      <c r="H13" s="43">
        <f>SUM('7月:9月'!H14)</f>
        <v>20208</v>
      </c>
      <c r="I13" s="95" t="s">
        <v>74</v>
      </c>
    </row>
    <row r="14" spans="1:9" ht="24.75" customHeight="1">
      <c r="A14" s="16" t="s">
        <v>48</v>
      </c>
      <c r="B14" s="45">
        <f>SUM('7月'!B14,'8月'!B14,'9月'!B14)</f>
        <v>0</v>
      </c>
      <c r="C14" s="43">
        <f>SUM('7月'!C14,'8月'!C14,'9月'!C14)</f>
        <v>0</v>
      </c>
      <c r="D14" s="43">
        <f>SUM('7月'!D14,'8月'!D14,'9月'!D14)</f>
        <v>0</v>
      </c>
      <c r="E14" s="43">
        <f>SUM('7月'!E14,'8月'!E14,'9月'!E14)</f>
        <v>0</v>
      </c>
      <c r="F14" s="43">
        <f>SUM('7月'!F14,'8月'!F14,'9月'!F14)</f>
        <v>0</v>
      </c>
      <c r="G14" s="43">
        <f>SUM('7月'!G14,'8月'!G14,'9月'!G14)</f>
        <v>0</v>
      </c>
      <c r="H14" s="43">
        <f>SUM('7月:9月'!H15)</f>
        <v>901043</v>
      </c>
      <c r="I14" s="95" t="s">
        <v>67</v>
      </c>
    </row>
    <row r="15" spans="1:9" ht="33.75" customHeight="1" thickBot="1">
      <c r="A15" s="86" t="s">
        <v>20</v>
      </c>
      <c r="B15" s="87">
        <f aca="true" t="shared" si="0" ref="B15:H15">SUM(B4:B14)</f>
        <v>0</v>
      </c>
      <c r="C15" s="88">
        <f t="shared" si="0"/>
        <v>0</v>
      </c>
      <c r="D15" s="88">
        <f t="shared" si="0"/>
        <v>0</v>
      </c>
      <c r="E15" s="88">
        <f>SUM('7月'!E15,'8月'!E15,'9月'!E15)</f>
        <v>0</v>
      </c>
      <c r="F15" s="89">
        <f t="shared" si="0"/>
        <v>0</v>
      </c>
      <c r="G15" s="88">
        <f t="shared" si="0"/>
        <v>0</v>
      </c>
      <c r="H15" s="90">
        <f t="shared" si="0"/>
        <v>1558362</v>
      </c>
      <c r="I15" s="91"/>
    </row>
  </sheetData>
  <sheetProtection/>
  <mergeCells count="2">
    <mergeCell ref="A1:I1"/>
    <mergeCell ref="A2:I2"/>
  </mergeCells>
  <printOptions/>
  <pageMargins left="0.7500000000000001" right="0.7500000000000001"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15"/>
  <sheetViews>
    <sheetView zoomScale="70" zoomScaleNormal="70" zoomScalePageLayoutView="0" workbookViewId="0" topLeftCell="A1">
      <pane ySplit="3" topLeftCell="A4" activePane="bottomLeft" state="frozen"/>
      <selection pane="topLeft" activeCell="A1" sqref="A1"/>
      <selection pane="bottomLeft" activeCell="A2" sqref="A2:I2"/>
    </sheetView>
  </sheetViews>
  <sheetFormatPr defaultColWidth="9.00390625" defaultRowHeight="16.5"/>
  <cols>
    <col min="1" max="1" width="21.50390625" style="0" customWidth="1"/>
    <col min="2" max="3" width="11.625" style="0" bestFit="1" customWidth="1"/>
    <col min="4" max="4" width="11.00390625" style="0" customWidth="1"/>
    <col min="5" max="5" width="11.625" style="0" customWidth="1"/>
    <col min="6" max="6" width="12.00390625" style="0" customWidth="1"/>
    <col min="7" max="7" width="14.125" style="0" customWidth="1"/>
    <col min="8" max="8" width="12.00390625" style="0" customWidth="1"/>
    <col min="9" max="9" width="58.50390625" style="0" customWidth="1"/>
    <col min="10" max="10" width="9.00390625" style="0" customWidth="1"/>
  </cols>
  <sheetData>
    <row r="1" spans="1:9" ht="21">
      <c r="A1" s="154" t="str">
        <f>CONCATENATE(MID('1-12每月'!$A$1,13,3),"年10-12月旅遊人次統計月報表")</f>
        <v>113年10-12月旅遊人次統計月報表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28" t="s">
        <v>27</v>
      </c>
      <c r="C3" s="13" t="s">
        <v>28</v>
      </c>
      <c r="D3" s="42" t="s">
        <v>29</v>
      </c>
      <c r="E3" s="13" t="s">
        <v>30</v>
      </c>
      <c r="F3" s="13" t="s">
        <v>31</v>
      </c>
      <c r="G3" s="13" t="s">
        <v>32</v>
      </c>
      <c r="H3" s="14" t="s">
        <v>36</v>
      </c>
      <c r="I3" s="15" t="s">
        <v>34</v>
      </c>
    </row>
    <row r="4" spans="1:9" ht="26.25" customHeight="1">
      <c r="A4" s="16" t="s">
        <v>3</v>
      </c>
      <c r="B4" s="45">
        <f>SUM('10月'!B4,'11月'!B4,'12月'!B4)</f>
        <v>0</v>
      </c>
      <c r="C4" s="43">
        <f>SUM('10月'!C4,'11月'!C4,'12月'!C4)</f>
        <v>0</v>
      </c>
      <c r="D4" s="43">
        <f>SUM('10月'!D4,'11月'!D4,'12月'!D4)</f>
        <v>0</v>
      </c>
      <c r="E4" s="43">
        <f>SUM('10月'!E4,'11月'!E4,'12月'!E4)</f>
        <v>0</v>
      </c>
      <c r="F4" s="43">
        <f>SUM('10月'!F4,'11月'!F4,'12月'!F4)</f>
        <v>0</v>
      </c>
      <c r="G4" s="43">
        <f>SUM('10月'!G4,'11月'!G4,'12月'!G4)</f>
        <v>0</v>
      </c>
      <c r="H4" s="43">
        <f>SUM('10月:12月'!H4)</f>
        <v>36455</v>
      </c>
      <c r="I4" s="94" t="s">
        <v>65</v>
      </c>
    </row>
    <row r="5" spans="1:9" ht="48.75" customHeight="1">
      <c r="A5" s="16" t="s">
        <v>41</v>
      </c>
      <c r="B5" s="45">
        <f>SUM('10月'!B5,'11月'!B5,'12月'!B5)</f>
        <v>0</v>
      </c>
      <c r="C5" s="43">
        <f>SUM('10月'!C5,'11月'!C5,'12月'!C5)</f>
        <v>0</v>
      </c>
      <c r="D5" s="43">
        <f>SUM('10月'!D5,'11月'!D5,'12月'!D5)</f>
        <v>0</v>
      </c>
      <c r="E5" s="43">
        <f>SUM('10月'!E5,'11月'!E5,'12月'!E5)</f>
        <v>0</v>
      </c>
      <c r="F5" s="43">
        <f>SUM('10月'!F5,'11月'!F5,'12月'!F5)</f>
        <v>0</v>
      </c>
      <c r="G5" s="43">
        <f>SUM('10月'!G5,'11月'!G5,'12月'!G5)</f>
        <v>0</v>
      </c>
      <c r="H5" s="43">
        <f>SUM('10月:12月'!H5)</f>
        <v>138280</v>
      </c>
      <c r="I5" s="94" t="s">
        <v>69</v>
      </c>
    </row>
    <row r="6" spans="1:9" ht="39" customHeight="1">
      <c r="A6" s="16" t="s">
        <v>42</v>
      </c>
      <c r="B6" s="45">
        <f>SUM('10月'!B6,'11月'!B6,'12月'!B6)</f>
        <v>0</v>
      </c>
      <c r="C6" s="43">
        <f>SUM('10月'!C6,'11月'!C6,'12月'!C6)</f>
        <v>0</v>
      </c>
      <c r="D6" s="43">
        <f>SUM('10月'!D6,'11月'!D6,'12月'!D6)</f>
        <v>0</v>
      </c>
      <c r="E6" s="43">
        <f>SUM('10月'!E6,'11月'!E6,'12月'!E6)</f>
        <v>0</v>
      </c>
      <c r="F6" s="43">
        <f>SUM('10月'!F6,'11月'!F6,'12月'!F6)</f>
        <v>0</v>
      </c>
      <c r="G6" s="43">
        <f>SUM('10月'!G6,'11月'!G6,'12月'!G6)</f>
        <v>0</v>
      </c>
      <c r="H6" s="43">
        <f>SUM('10月:12月'!H6)</f>
        <v>30308</v>
      </c>
      <c r="I6" s="94" t="s">
        <v>66</v>
      </c>
    </row>
    <row r="7" spans="1:9" ht="33.75" customHeight="1">
      <c r="A7" s="16" t="s">
        <v>43</v>
      </c>
      <c r="B7" s="45">
        <f>SUM('10月'!B7,'11月'!B7,'12月'!B7)</f>
        <v>0</v>
      </c>
      <c r="C7" s="43">
        <f>SUM('10月'!C7,'11月'!C7,'12月'!C7)</f>
        <v>0</v>
      </c>
      <c r="D7" s="43">
        <f>SUM('10月'!D7,'11月'!D7,'12月'!D7)</f>
        <v>0</v>
      </c>
      <c r="E7" s="43">
        <f>SUM('10月'!E7,'11月'!E7,'12月'!E7)</f>
        <v>0</v>
      </c>
      <c r="F7" s="43">
        <f>SUM('10月'!F7,'11月'!F7,'12月'!F7)</f>
        <v>0</v>
      </c>
      <c r="G7" s="43">
        <f>SUM('10月'!G7,'11月'!G7,'12月'!G7)</f>
        <v>0</v>
      </c>
      <c r="H7" s="43">
        <f>SUM('10月:12月'!H7)</f>
        <v>59462</v>
      </c>
      <c r="I7" s="95" t="s">
        <v>67</v>
      </c>
    </row>
    <row r="8" spans="1:9" ht="45.75" customHeight="1">
      <c r="A8" s="16" t="s">
        <v>44</v>
      </c>
      <c r="B8" s="45">
        <f>SUM('10月'!B8,'11月'!B8,'12月'!B8)</f>
        <v>0</v>
      </c>
      <c r="C8" s="43">
        <f>SUM('10月'!C8,'11月'!C8,'12月'!C8)</f>
        <v>0</v>
      </c>
      <c r="D8" s="43">
        <f>SUM('10月'!D8,'11月'!D8,'12月'!D8)</f>
        <v>0</v>
      </c>
      <c r="E8" s="43">
        <f>SUM('10月'!E8,'11月'!E8,'12月'!E8)</f>
        <v>0</v>
      </c>
      <c r="F8" s="43">
        <f>SUM('10月'!F8,'11月'!F8,'12月'!F8)</f>
        <v>0</v>
      </c>
      <c r="G8" s="43">
        <f>SUM('10月'!G8,'11月'!G8,'12月'!G8)</f>
        <v>0</v>
      </c>
      <c r="H8" s="43">
        <f>SUM('10月:12月'!H8)</f>
        <v>95259</v>
      </c>
      <c r="I8" s="95" t="s">
        <v>68</v>
      </c>
    </row>
    <row r="9" spans="1:9" ht="48" customHeight="1">
      <c r="A9" s="16" t="s">
        <v>45</v>
      </c>
      <c r="B9" s="45">
        <f>SUM('10月'!B9,'11月'!B9,'12月'!B9)</f>
        <v>0</v>
      </c>
      <c r="C9" s="43">
        <f>SUM('10月'!C9,'11月'!C9,'12月'!C9)</f>
        <v>0</v>
      </c>
      <c r="D9" s="43">
        <f>SUM('10月'!D9,'11月'!D9,'12月'!D9)</f>
        <v>0</v>
      </c>
      <c r="E9" s="43">
        <f>SUM('10月'!E9,'11月'!E9,'12月'!E9)</f>
        <v>0</v>
      </c>
      <c r="F9" s="43">
        <f>SUM('10月'!F9,'11月'!F9,'12月'!F9)</f>
        <v>0</v>
      </c>
      <c r="G9" s="43">
        <f>SUM('10月'!G9,'11月'!G9,'12月'!G9)</f>
        <v>0</v>
      </c>
      <c r="H9" s="43">
        <f>SUM('10月:12月'!H9)</f>
        <v>17128</v>
      </c>
      <c r="I9" s="95" t="s">
        <v>70</v>
      </c>
    </row>
    <row r="10" spans="1:9" ht="39.75" customHeight="1">
      <c r="A10" s="16" t="s">
        <v>46</v>
      </c>
      <c r="B10" s="45">
        <f>SUM('10月'!B10,'11月'!B10,'12月'!B10)</f>
        <v>0</v>
      </c>
      <c r="C10" s="43">
        <f>SUM('10月'!C10,'11月'!C10,'12月'!C10)</f>
        <v>0</v>
      </c>
      <c r="D10" s="43">
        <f>SUM('10月'!D10,'11月'!D10,'12月'!D10)</f>
        <v>0</v>
      </c>
      <c r="E10" s="43">
        <f>SUM('10月'!E10,'11月'!E10,'12月'!E10)</f>
        <v>0</v>
      </c>
      <c r="F10" s="43">
        <f>SUM('10月'!F10,'11月'!F10,'12月'!F10)</f>
        <v>0</v>
      </c>
      <c r="G10" s="43">
        <f>SUM('10月'!G10,'11月'!G10,'12月'!G10)</f>
        <v>0</v>
      </c>
      <c r="H10" s="43">
        <f>SUM('10月:12月'!H10)</f>
        <v>33063</v>
      </c>
      <c r="I10" s="95" t="s">
        <v>71</v>
      </c>
    </row>
    <row r="11" spans="1:9" ht="52.5" customHeight="1">
      <c r="A11" s="16" t="s">
        <v>4</v>
      </c>
      <c r="B11" s="45">
        <f>SUM('10月'!B11,'11月'!B11,'12月'!B11)</f>
        <v>0</v>
      </c>
      <c r="C11" s="43">
        <f>SUM('10月'!C11,'11月'!C11,'12月'!C11)</f>
        <v>0</v>
      </c>
      <c r="D11" s="43">
        <f>SUM('10月'!D11,'11月'!D11,'12月'!D11)</f>
        <v>0</v>
      </c>
      <c r="E11" s="43">
        <f>SUM('10月'!E11,'11月'!E11,'12月'!E11)</f>
        <v>0</v>
      </c>
      <c r="F11" s="43">
        <f>SUM('10月'!F11,'11月'!F11,'12月'!F11)</f>
        <v>0</v>
      </c>
      <c r="G11" s="43">
        <f>SUM('10月'!G11,'11月'!G11,'12月'!G11)</f>
        <v>0</v>
      </c>
      <c r="H11" s="43">
        <f>SUM('10月:12月'!H11)</f>
        <v>58074</v>
      </c>
      <c r="I11" s="95" t="s">
        <v>72</v>
      </c>
    </row>
    <row r="12" spans="1:9" ht="32.25" customHeight="1">
      <c r="A12" s="16" t="s">
        <v>5</v>
      </c>
      <c r="B12" s="45">
        <f>SUM('10月'!B12,'11月'!B12,'12月'!B12)</f>
        <v>0</v>
      </c>
      <c r="C12" s="43">
        <f>SUM('10月'!C12,'11月'!C12,'12月'!C12)</f>
        <v>0</v>
      </c>
      <c r="D12" s="43">
        <f>SUM('10月'!D12,'11月'!D12,'12月'!D12)</f>
        <v>0</v>
      </c>
      <c r="E12" s="43">
        <f>SUM('10月'!E12,'11月'!E12,'12月'!E12)</f>
        <v>0</v>
      </c>
      <c r="F12" s="43">
        <f>SUM('10月'!F12,'11月'!F12,'12月'!F12)</f>
        <v>0</v>
      </c>
      <c r="G12" s="43">
        <f>SUM('10月'!G12,'11月'!G12,'12月'!G12)</f>
        <v>0</v>
      </c>
      <c r="H12" s="43">
        <f>SUM('10月:12月'!H13)</f>
        <v>32429</v>
      </c>
      <c r="I12" s="95" t="s">
        <v>73</v>
      </c>
    </row>
    <row r="13" spans="1:9" ht="42.75">
      <c r="A13" s="16" t="s">
        <v>47</v>
      </c>
      <c r="B13" s="45">
        <f>SUM('10月'!B13,'11月'!B13,'12月'!B13)</f>
        <v>0</v>
      </c>
      <c r="C13" s="43">
        <f>SUM('10月'!C13,'11月'!C13,'12月'!C13)</f>
        <v>0</v>
      </c>
      <c r="D13" s="43">
        <f>SUM('10月'!D13,'11月'!D13,'12月'!D13)</f>
        <v>0</v>
      </c>
      <c r="E13" s="43">
        <f>SUM('10月'!E13,'11月'!E13,'12月'!E13)</f>
        <v>0</v>
      </c>
      <c r="F13" s="43">
        <f>SUM('10月'!F13,'11月'!F13,'12月'!F13)</f>
        <v>0</v>
      </c>
      <c r="G13" s="43">
        <f>SUM('10月'!G13,'11月'!G13,'12月'!G13)</f>
        <v>0</v>
      </c>
      <c r="H13" s="43">
        <f>SUM('10月:12月'!H14)</f>
        <v>16978</v>
      </c>
      <c r="I13" s="95" t="s">
        <v>74</v>
      </c>
    </row>
    <row r="14" spans="1:9" ht="27.75" customHeight="1">
      <c r="A14" s="16" t="s">
        <v>48</v>
      </c>
      <c r="B14" s="45">
        <f>SUM('10月'!B14,'11月'!B14,'12月'!B14)</f>
        <v>0</v>
      </c>
      <c r="C14" s="43">
        <f>SUM('10月'!C14,'11月'!C14,'12月'!C14)</f>
        <v>0</v>
      </c>
      <c r="D14" s="43">
        <f>SUM('10月'!D14,'11月'!D14,'12月'!D14)</f>
        <v>0</v>
      </c>
      <c r="E14" s="43">
        <f>SUM('10月'!E14,'11月'!E14,'12月'!E14)</f>
        <v>0</v>
      </c>
      <c r="F14" s="43">
        <f>SUM('10月'!F14,'11月'!F14,'12月'!F14)</f>
        <v>0</v>
      </c>
      <c r="G14" s="43">
        <f>SUM('10月'!G14,'11月'!G14,'12月'!G14)</f>
        <v>0</v>
      </c>
      <c r="H14" s="43">
        <f>SUM('10月:12月'!H15)</f>
        <v>662382</v>
      </c>
      <c r="I14" s="95" t="s">
        <v>67</v>
      </c>
    </row>
    <row r="15" spans="1:9" ht="33.75" customHeight="1" thickBot="1">
      <c r="A15" s="37" t="s">
        <v>20</v>
      </c>
      <c r="B15" s="46">
        <f aca="true" t="shared" si="0" ref="B15:H15">SUM(B4:B14)</f>
        <v>0</v>
      </c>
      <c r="C15" s="44">
        <f t="shared" si="0"/>
        <v>0</v>
      </c>
      <c r="D15" s="44">
        <f t="shared" si="0"/>
        <v>0</v>
      </c>
      <c r="E15" s="44">
        <f t="shared" si="0"/>
        <v>0</v>
      </c>
      <c r="F15" s="44">
        <f t="shared" si="0"/>
        <v>0</v>
      </c>
      <c r="G15" s="44">
        <f t="shared" si="0"/>
        <v>0</v>
      </c>
      <c r="H15" s="47">
        <f t="shared" si="0"/>
        <v>1179818</v>
      </c>
      <c r="I15" s="25"/>
    </row>
  </sheetData>
  <sheetProtection/>
  <mergeCells count="2">
    <mergeCell ref="A1:I1"/>
    <mergeCell ref="A2:I2"/>
  </mergeCells>
  <printOptions/>
  <pageMargins left="0.25" right="0.25" top="0.75" bottom="0.75" header="0.30000000000000004" footer="0.30000000000000004"/>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zoomScale="70" zoomScaleNormal="70" zoomScalePageLayoutView="0" workbookViewId="0" topLeftCell="A1">
      <pane ySplit="3" topLeftCell="A13" activePane="bottomLeft" state="frozen"/>
      <selection pane="topLeft" activeCell="A1" sqref="A1"/>
      <selection pane="bottomLeft" activeCell="I4" sqref="I4:I14"/>
    </sheetView>
  </sheetViews>
  <sheetFormatPr defaultColWidth="9.00390625" defaultRowHeight="16.5"/>
  <cols>
    <col min="1" max="1" width="21.75390625" style="0" customWidth="1"/>
    <col min="2" max="5" width="11.875" style="0" bestFit="1" customWidth="1"/>
    <col min="6" max="6" width="12.75390625" style="0" bestFit="1" customWidth="1"/>
    <col min="7" max="7" width="15.25390625" style="0" customWidth="1"/>
    <col min="8" max="8" width="13.25390625" style="0" bestFit="1" customWidth="1"/>
    <col min="9" max="9" width="58.00390625" style="0" customWidth="1"/>
    <col min="10" max="10" width="9.00390625" style="0" customWidth="1"/>
  </cols>
  <sheetData>
    <row r="1" spans="1:9" ht="21">
      <c r="A1" s="154" t="str">
        <f>CONCATENATE(MID('1-12每月'!$A$1,13,3),"年1月旅遊人次統計月報表")</f>
        <v>113年1月旅遊人次統計月報表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12" t="s">
        <v>26</v>
      </c>
      <c r="B3" s="13" t="s">
        <v>27</v>
      </c>
      <c r="C3" s="13" t="s">
        <v>28</v>
      </c>
      <c r="D3" s="13" t="s">
        <v>29</v>
      </c>
      <c r="E3" s="13" t="s">
        <v>30</v>
      </c>
      <c r="F3" s="13" t="s">
        <v>31</v>
      </c>
      <c r="G3" s="13" t="s">
        <v>32</v>
      </c>
      <c r="H3" s="14" t="s">
        <v>40</v>
      </c>
      <c r="I3" s="15" t="s">
        <v>76</v>
      </c>
    </row>
    <row r="4" spans="1:9" ht="32.25" customHeight="1">
      <c r="A4" s="16" t="s">
        <v>3</v>
      </c>
      <c r="B4" s="17">
        <v>0</v>
      </c>
      <c r="C4" s="18">
        <f>F4</f>
        <v>6080</v>
      </c>
      <c r="D4" s="48">
        <v>2010</v>
      </c>
      <c r="E4" s="49">
        <v>4070</v>
      </c>
      <c r="F4" s="31">
        <f aca="true" t="shared" si="0" ref="F4:F14">SUM(D4:E4)</f>
        <v>6080</v>
      </c>
      <c r="G4" s="17">
        <v>0</v>
      </c>
      <c r="H4" s="54">
        <v>8084</v>
      </c>
      <c r="I4" s="94" t="s">
        <v>65</v>
      </c>
    </row>
    <row r="5" spans="1:9" ht="79.5" customHeight="1">
      <c r="A5" s="16" t="s">
        <v>41</v>
      </c>
      <c r="B5" s="19">
        <f>F5</f>
        <v>250299</v>
      </c>
      <c r="C5" s="20">
        <v>0</v>
      </c>
      <c r="D5" s="50">
        <v>79855</v>
      </c>
      <c r="E5" s="51">
        <v>170444</v>
      </c>
      <c r="F5" s="31">
        <f t="shared" si="0"/>
        <v>250299</v>
      </c>
      <c r="G5" s="48">
        <v>280720</v>
      </c>
      <c r="H5" s="107" t="s">
        <v>49</v>
      </c>
      <c r="I5" s="94" t="s">
        <v>78</v>
      </c>
    </row>
    <row r="6" spans="1:9" ht="42" customHeight="1">
      <c r="A6" s="16" t="s">
        <v>42</v>
      </c>
      <c r="B6" s="19">
        <v>0</v>
      </c>
      <c r="C6" s="20">
        <f>F6</f>
        <v>209175</v>
      </c>
      <c r="D6" s="50">
        <v>67349</v>
      </c>
      <c r="E6" s="51">
        <v>141826</v>
      </c>
      <c r="F6" s="31">
        <f t="shared" si="0"/>
        <v>209175</v>
      </c>
      <c r="G6" s="17">
        <f>'[1]水往上流5'!F38</f>
        <v>0</v>
      </c>
      <c r="H6" s="107" t="s">
        <v>49</v>
      </c>
      <c r="I6" s="94" t="s">
        <v>66</v>
      </c>
    </row>
    <row r="7" spans="1:9" ht="38.25" customHeight="1">
      <c r="A7" s="16" t="s">
        <v>43</v>
      </c>
      <c r="B7" s="19">
        <v>0</v>
      </c>
      <c r="C7" s="20">
        <f>F7</f>
        <v>19423</v>
      </c>
      <c r="D7" s="50">
        <v>7199</v>
      </c>
      <c r="E7" s="51">
        <v>12224</v>
      </c>
      <c r="F7" s="31">
        <f t="shared" si="0"/>
        <v>19423</v>
      </c>
      <c r="G7" s="17">
        <v>0</v>
      </c>
      <c r="H7" s="54">
        <v>30024</v>
      </c>
      <c r="I7" s="95" t="s">
        <v>67</v>
      </c>
    </row>
    <row r="8" spans="1:9" ht="66.75" customHeight="1">
      <c r="A8" s="16" t="s">
        <v>44</v>
      </c>
      <c r="B8" s="19">
        <f>F8</f>
        <v>125682</v>
      </c>
      <c r="C8" s="20">
        <v>0</v>
      </c>
      <c r="D8" s="50">
        <v>40923</v>
      </c>
      <c r="E8" s="51">
        <v>84759</v>
      </c>
      <c r="F8" s="31">
        <f t="shared" si="0"/>
        <v>125682</v>
      </c>
      <c r="G8" s="48">
        <v>194330</v>
      </c>
      <c r="H8" s="107" t="s">
        <v>49</v>
      </c>
      <c r="I8" s="95" t="s">
        <v>68</v>
      </c>
    </row>
    <row r="9" spans="1:9" ht="55.5" customHeight="1">
      <c r="A9" s="16" t="s">
        <v>45</v>
      </c>
      <c r="B9" s="19">
        <f>F9</f>
        <v>24792</v>
      </c>
      <c r="C9" s="20">
        <v>0</v>
      </c>
      <c r="D9" s="50">
        <v>6633</v>
      </c>
      <c r="E9" s="51">
        <v>18159</v>
      </c>
      <c r="F9" s="31">
        <f t="shared" si="0"/>
        <v>24792</v>
      </c>
      <c r="G9" s="48">
        <v>64820</v>
      </c>
      <c r="H9" s="54">
        <v>8061</v>
      </c>
      <c r="I9" s="95" t="s">
        <v>70</v>
      </c>
    </row>
    <row r="10" spans="1:9" ht="51.75" customHeight="1">
      <c r="A10" s="16" t="s">
        <v>46</v>
      </c>
      <c r="B10" s="19">
        <v>0</v>
      </c>
      <c r="C10" s="20">
        <f>F10</f>
        <v>24545</v>
      </c>
      <c r="D10" s="50">
        <v>7832</v>
      </c>
      <c r="E10" s="52">
        <v>16713</v>
      </c>
      <c r="F10" s="31">
        <f t="shared" si="0"/>
        <v>24545</v>
      </c>
      <c r="G10" s="17">
        <v>0</v>
      </c>
      <c r="H10" s="54">
        <v>11218</v>
      </c>
      <c r="I10" s="95" t="s">
        <v>71</v>
      </c>
    </row>
    <row r="11" spans="1:9" ht="61.5" customHeight="1">
      <c r="A11" s="16" t="s">
        <v>4</v>
      </c>
      <c r="B11" s="19">
        <f>F11</f>
        <v>45169</v>
      </c>
      <c r="C11" s="20">
        <v>0</v>
      </c>
      <c r="D11" s="50">
        <v>12990</v>
      </c>
      <c r="E11" s="52">
        <v>32179</v>
      </c>
      <c r="F11" s="31">
        <f t="shared" si="0"/>
        <v>45169</v>
      </c>
      <c r="G11" s="48">
        <v>133515</v>
      </c>
      <c r="H11" s="54">
        <v>14807</v>
      </c>
      <c r="I11" s="95" t="s">
        <v>72</v>
      </c>
    </row>
    <row r="12" spans="1:9" ht="40.5" customHeight="1">
      <c r="A12" s="16" t="s">
        <v>5</v>
      </c>
      <c r="B12" s="50">
        <v>33866</v>
      </c>
      <c r="C12" s="53">
        <v>3394</v>
      </c>
      <c r="D12" s="50">
        <v>15475</v>
      </c>
      <c r="E12" s="51">
        <v>21785</v>
      </c>
      <c r="F12" s="31">
        <f t="shared" si="0"/>
        <v>37260</v>
      </c>
      <c r="G12" s="48">
        <v>16651272</v>
      </c>
      <c r="H12" s="54">
        <v>71777</v>
      </c>
      <c r="I12" s="95" t="s">
        <v>73</v>
      </c>
    </row>
    <row r="13" spans="1:9" ht="51.75" customHeight="1">
      <c r="A13" s="16" t="s">
        <v>47</v>
      </c>
      <c r="B13" s="19">
        <f>F13</f>
        <v>19723</v>
      </c>
      <c r="C13" s="20">
        <v>0</v>
      </c>
      <c r="D13" s="51">
        <v>6287</v>
      </c>
      <c r="E13" s="51">
        <v>13436</v>
      </c>
      <c r="F13" s="31">
        <f t="shared" si="0"/>
        <v>19723</v>
      </c>
      <c r="G13" s="48">
        <v>323160</v>
      </c>
      <c r="H13" s="107" t="s">
        <v>49</v>
      </c>
      <c r="I13" s="95" t="s">
        <v>74</v>
      </c>
    </row>
    <row r="14" spans="1:9" ht="37.5" customHeight="1">
      <c r="A14" s="16" t="s">
        <v>48</v>
      </c>
      <c r="B14" s="19">
        <v>0</v>
      </c>
      <c r="C14" s="19">
        <f>F14</f>
        <v>3907</v>
      </c>
      <c r="D14" s="50">
        <v>1392</v>
      </c>
      <c r="E14" s="50">
        <v>2515</v>
      </c>
      <c r="F14" s="31">
        <f t="shared" si="0"/>
        <v>3907</v>
      </c>
      <c r="G14" s="17">
        <v>0</v>
      </c>
      <c r="H14" s="54">
        <v>4782</v>
      </c>
      <c r="I14" s="95" t="s">
        <v>67</v>
      </c>
    </row>
    <row r="15" spans="1:9" ht="33.75" customHeight="1" thickBot="1">
      <c r="A15" s="21" t="s">
        <v>20</v>
      </c>
      <c r="B15" s="22">
        <f aca="true" t="shared" si="1" ref="B15:H15">SUM(B4:B14)</f>
        <v>499531</v>
      </c>
      <c r="C15" s="22">
        <f t="shared" si="1"/>
        <v>266524</v>
      </c>
      <c r="D15" s="22">
        <f t="shared" si="1"/>
        <v>247945</v>
      </c>
      <c r="E15" s="22">
        <f t="shared" si="1"/>
        <v>518110</v>
      </c>
      <c r="F15" s="23">
        <f>SUM(F4:F14)</f>
        <v>766055</v>
      </c>
      <c r="G15" s="22">
        <f t="shared" si="1"/>
        <v>17647817</v>
      </c>
      <c r="H15" s="24">
        <f t="shared" si="1"/>
        <v>148753</v>
      </c>
      <c r="I15" s="25"/>
    </row>
    <row r="16" ht="16.5">
      <c r="F16" s="26"/>
    </row>
  </sheetData>
  <sheetProtection/>
  <mergeCells count="2">
    <mergeCell ref="A1:I1"/>
    <mergeCell ref="A2:I2"/>
  </mergeCells>
  <printOptions horizontalCentered="1" verticalCentered="1"/>
  <pageMargins left="0.19685039370078702" right="0.19685039370078702" top="0.19685039370078702" bottom="0.19685039370078702" header="0" footer="0"/>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I21"/>
  <sheetViews>
    <sheetView zoomScale="70" zoomScaleNormal="70" zoomScalePageLayoutView="0" workbookViewId="0" topLeftCell="A1">
      <pane ySplit="3" topLeftCell="A10" activePane="bottomLeft" state="frozen"/>
      <selection pane="topLeft" activeCell="A1" sqref="A1"/>
      <selection pane="bottomLeft" activeCell="G12" sqref="G12"/>
    </sheetView>
  </sheetViews>
  <sheetFormatPr defaultColWidth="9.00390625" defaultRowHeight="16.5"/>
  <cols>
    <col min="1" max="1" width="20.75390625" style="0" customWidth="1"/>
    <col min="2" max="2" width="11.375" style="0" customWidth="1"/>
    <col min="3" max="3" width="11.50390625" style="0" customWidth="1"/>
    <col min="4" max="4" width="11.00390625" style="0" customWidth="1"/>
    <col min="5" max="5" width="11.625" style="39" customWidth="1"/>
    <col min="6" max="6" width="15.50390625" style="0" customWidth="1"/>
    <col min="7" max="7" width="14.125" style="0" customWidth="1"/>
    <col min="8" max="8" width="13.25390625" style="0" customWidth="1"/>
    <col min="9" max="9" width="60.25390625" style="0" customWidth="1"/>
    <col min="10" max="10" width="9.00390625" style="0" customWidth="1"/>
  </cols>
  <sheetData>
    <row r="1" spans="1:9" ht="21">
      <c r="A1" s="154" t="str">
        <f>CONCATENATE(MID('1-12每月'!$A$1,13,3),"年2月旅遊人次統計月報表")</f>
        <v>113年2月旅遊人次統計月報表</v>
      </c>
      <c r="B1" s="154"/>
      <c r="C1" s="154"/>
      <c r="D1" s="154"/>
      <c r="E1" s="154"/>
      <c r="F1" s="154"/>
      <c r="G1" s="154"/>
      <c r="H1" s="154"/>
      <c r="I1" s="154"/>
    </row>
    <row r="2" spans="1:9" ht="21.75" thickBot="1">
      <c r="A2" s="156" t="s">
        <v>75</v>
      </c>
      <c r="B2" s="156"/>
      <c r="C2" s="156"/>
      <c r="D2" s="156"/>
      <c r="E2" s="156"/>
      <c r="F2" s="156"/>
      <c r="G2" s="156"/>
      <c r="H2" s="156"/>
      <c r="I2" s="156"/>
    </row>
    <row r="3" spans="1:9" ht="49.5">
      <c r="A3" s="123" t="s">
        <v>26</v>
      </c>
      <c r="B3" s="126" t="s">
        <v>27</v>
      </c>
      <c r="C3" s="127" t="s">
        <v>28</v>
      </c>
      <c r="D3" s="127" t="s">
        <v>29</v>
      </c>
      <c r="E3" s="127" t="s">
        <v>30</v>
      </c>
      <c r="F3" s="127" t="s">
        <v>31</v>
      </c>
      <c r="G3" s="127" t="s">
        <v>32</v>
      </c>
      <c r="H3" s="134" t="s">
        <v>40</v>
      </c>
      <c r="I3" s="136" t="s">
        <v>76</v>
      </c>
    </row>
    <row r="4" spans="1:9" ht="36.75" customHeight="1">
      <c r="A4" s="124" t="s">
        <v>3</v>
      </c>
      <c r="B4" s="128">
        <v>0</v>
      </c>
      <c r="C4" s="116">
        <f>F4</f>
        <v>9623</v>
      </c>
      <c r="D4" s="117">
        <v>5535</v>
      </c>
      <c r="E4" s="117">
        <v>4088</v>
      </c>
      <c r="F4" s="118">
        <f aca="true" t="shared" si="0" ref="F4:F14">SUM(D4:E4)</f>
        <v>9623</v>
      </c>
      <c r="G4" s="115">
        <v>0</v>
      </c>
      <c r="H4" s="135">
        <v>6701</v>
      </c>
      <c r="I4" s="137" t="s">
        <v>65</v>
      </c>
    </row>
    <row r="5" spans="1:9" ht="54.75" customHeight="1">
      <c r="A5" s="124" t="s">
        <v>41</v>
      </c>
      <c r="B5" s="128">
        <f>F5</f>
        <v>325808</v>
      </c>
      <c r="C5" s="116">
        <v>0</v>
      </c>
      <c r="D5" s="117">
        <v>176285</v>
      </c>
      <c r="E5" s="117">
        <v>149523</v>
      </c>
      <c r="F5" s="118">
        <f>SUM(C5:E5)</f>
        <v>325808</v>
      </c>
      <c r="G5" s="119">
        <v>471835</v>
      </c>
      <c r="H5" s="135">
        <v>58879</v>
      </c>
      <c r="I5" s="137" t="s">
        <v>78</v>
      </c>
    </row>
    <row r="6" spans="1:9" ht="40.5" customHeight="1">
      <c r="A6" s="124" t="s">
        <v>42</v>
      </c>
      <c r="B6" s="128">
        <v>0</v>
      </c>
      <c r="C6" s="116">
        <f>F6</f>
        <v>266246</v>
      </c>
      <c r="D6" s="117">
        <v>145607</v>
      </c>
      <c r="E6" s="117">
        <v>120639</v>
      </c>
      <c r="F6" s="118">
        <f t="shared" si="0"/>
        <v>266246</v>
      </c>
      <c r="G6" s="115">
        <v>0</v>
      </c>
      <c r="H6" s="135">
        <v>17741</v>
      </c>
      <c r="I6" s="137" t="s">
        <v>66</v>
      </c>
    </row>
    <row r="7" spans="1:9" ht="39" customHeight="1">
      <c r="A7" s="124" t="s">
        <v>43</v>
      </c>
      <c r="B7" s="128">
        <v>0</v>
      </c>
      <c r="C7" s="116">
        <f>F7</f>
        <v>25514</v>
      </c>
      <c r="D7" s="117">
        <v>15328</v>
      </c>
      <c r="E7" s="117">
        <v>10186</v>
      </c>
      <c r="F7" s="118">
        <f t="shared" si="0"/>
        <v>25514</v>
      </c>
      <c r="G7" s="115">
        <v>0</v>
      </c>
      <c r="H7" s="135">
        <v>21689</v>
      </c>
      <c r="I7" s="138" t="s">
        <v>67</v>
      </c>
    </row>
    <row r="8" spans="1:9" ht="59.25" customHeight="1">
      <c r="A8" s="124" t="s">
        <v>44</v>
      </c>
      <c r="B8" s="128">
        <f>F8</f>
        <v>217132</v>
      </c>
      <c r="C8" s="116">
        <v>0</v>
      </c>
      <c r="D8" s="117">
        <v>127120</v>
      </c>
      <c r="E8" s="117">
        <v>90012</v>
      </c>
      <c r="F8" s="118">
        <f t="shared" si="0"/>
        <v>217132</v>
      </c>
      <c r="G8" s="119">
        <v>594180</v>
      </c>
      <c r="H8" s="135">
        <v>27851</v>
      </c>
      <c r="I8" s="138" t="s">
        <v>68</v>
      </c>
    </row>
    <row r="9" spans="1:9" ht="51" customHeight="1">
      <c r="A9" s="124" t="s">
        <v>45</v>
      </c>
      <c r="B9" s="128">
        <f>F9</f>
        <v>36927</v>
      </c>
      <c r="C9" s="116">
        <v>0</v>
      </c>
      <c r="D9" s="117">
        <v>20910</v>
      </c>
      <c r="E9" s="117">
        <v>16017</v>
      </c>
      <c r="F9" s="118">
        <f t="shared" si="0"/>
        <v>36927</v>
      </c>
      <c r="G9" s="119">
        <v>172710</v>
      </c>
      <c r="H9" s="135">
        <v>4475</v>
      </c>
      <c r="I9" s="138" t="s">
        <v>70</v>
      </c>
    </row>
    <row r="10" spans="1:9" ht="42" customHeight="1">
      <c r="A10" s="124" t="s">
        <v>46</v>
      </c>
      <c r="B10" s="128">
        <v>0</v>
      </c>
      <c r="C10" s="116">
        <f>F10</f>
        <v>34932</v>
      </c>
      <c r="D10" s="117">
        <v>20826</v>
      </c>
      <c r="E10" s="117">
        <v>14106</v>
      </c>
      <c r="F10" s="118">
        <f t="shared" si="0"/>
        <v>34932</v>
      </c>
      <c r="G10" s="115">
        <v>0</v>
      </c>
      <c r="H10" s="135">
        <v>9179</v>
      </c>
      <c r="I10" s="138" t="s">
        <v>71</v>
      </c>
    </row>
    <row r="11" spans="1:9" ht="51" customHeight="1">
      <c r="A11" s="124" t="s">
        <v>4</v>
      </c>
      <c r="B11" s="128">
        <f>F11</f>
        <v>63128</v>
      </c>
      <c r="C11" s="116">
        <v>0</v>
      </c>
      <c r="D11" s="120">
        <v>35879</v>
      </c>
      <c r="E11" s="120">
        <v>27249</v>
      </c>
      <c r="F11" s="118">
        <f t="shared" si="0"/>
        <v>63128</v>
      </c>
      <c r="G11" s="119">
        <v>240180</v>
      </c>
      <c r="H11" s="135">
        <v>10570</v>
      </c>
      <c r="I11" s="138" t="s">
        <v>72</v>
      </c>
    </row>
    <row r="12" spans="1:9" ht="39.75" customHeight="1">
      <c r="A12" s="124" t="s">
        <v>5</v>
      </c>
      <c r="B12" s="129">
        <v>60215</v>
      </c>
      <c r="C12" s="121">
        <v>7560</v>
      </c>
      <c r="D12" s="117">
        <v>43638</v>
      </c>
      <c r="E12" s="117">
        <v>24137</v>
      </c>
      <c r="F12" s="118">
        <f t="shared" si="0"/>
        <v>67775</v>
      </c>
      <c r="G12" s="119">
        <v>33061844</v>
      </c>
      <c r="H12" s="135">
        <v>51549</v>
      </c>
      <c r="I12" s="138" t="s">
        <v>73</v>
      </c>
    </row>
    <row r="13" spans="1:9" ht="56.25" customHeight="1">
      <c r="A13" s="124" t="s">
        <v>47</v>
      </c>
      <c r="B13" s="128">
        <f>F13</f>
        <v>29650</v>
      </c>
      <c r="C13" s="116">
        <v>0</v>
      </c>
      <c r="D13" s="117">
        <v>16840</v>
      </c>
      <c r="E13" s="117">
        <v>12810</v>
      </c>
      <c r="F13" s="118">
        <f t="shared" si="0"/>
        <v>29650</v>
      </c>
      <c r="G13" s="119">
        <v>620940</v>
      </c>
      <c r="H13" s="135">
        <v>11025</v>
      </c>
      <c r="I13" s="138" t="s">
        <v>74</v>
      </c>
    </row>
    <row r="14" spans="1:9" ht="48" customHeight="1">
      <c r="A14" s="124" t="s">
        <v>48</v>
      </c>
      <c r="B14" s="128">
        <v>0</v>
      </c>
      <c r="C14" s="115">
        <f>F14</f>
        <v>6186</v>
      </c>
      <c r="D14" s="122">
        <v>3485</v>
      </c>
      <c r="E14" s="122">
        <v>2701</v>
      </c>
      <c r="F14" s="118">
        <f t="shared" si="0"/>
        <v>6186</v>
      </c>
      <c r="G14" s="115">
        <v>0</v>
      </c>
      <c r="H14" s="135">
        <v>4633</v>
      </c>
      <c r="I14" s="138" t="s">
        <v>67</v>
      </c>
    </row>
    <row r="15" spans="1:9" ht="33.75" customHeight="1" thickBot="1">
      <c r="A15" s="125" t="s">
        <v>20</v>
      </c>
      <c r="B15" s="130">
        <f aca="true" t="shared" si="1" ref="B15:H15">SUM(B4:B14)</f>
        <v>732860</v>
      </c>
      <c r="C15" s="131">
        <f t="shared" si="1"/>
        <v>350061</v>
      </c>
      <c r="D15" s="131">
        <f t="shared" si="1"/>
        <v>611453</v>
      </c>
      <c r="E15" s="131">
        <f t="shared" si="1"/>
        <v>471468</v>
      </c>
      <c r="F15" s="132">
        <f t="shared" si="1"/>
        <v>1082921</v>
      </c>
      <c r="G15" s="131">
        <f t="shared" si="1"/>
        <v>35161689</v>
      </c>
      <c r="H15" s="133">
        <f t="shared" si="1"/>
        <v>224292</v>
      </c>
      <c r="I15" s="139"/>
    </row>
    <row r="16" ht="16.5">
      <c r="F16" s="26"/>
    </row>
    <row r="17" ht="16.5">
      <c r="F17" s="26"/>
    </row>
    <row r="21" ht="16.5">
      <c r="I21" t="s">
        <v>35</v>
      </c>
    </row>
  </sheetData>
  <sheetProtection/>
  <mergeCells count="2">
    <mergeCell ref="A1:I1"/>
    <mergeCell ref="A2:I2"/>
  </mergeCells>
  <printOptions horizontalCentered="1" verticalCentered="1"/>
  <pageMargins left="0.25" right="0.25" top="0.75" bottom="0.75" header="0.30000000000000004" footer="0.30000000000000004"/>
  <pageSetup fitToHeight="1" fitToWidth="1" horizontalDpi="600" verticalDpi="600" orientation="landscape" paperSize="9" scale="67" r:id="rId1"/>
  <ignoredErrors>
    <ignoredError sqref="F5"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tabSelected="1" zoomScale="70" zoomScaleNormal="70" zoomScalePageLayoutView="0" workbookViewId="0" topLeftCell="A1">
      <pane ySplit="3" topLeftCell="A7" activePane="bottomLeft" state="frozen"/>
      <selection pane="topLeft" activeCell="A1" sqref="A1"/>
      <selection pane="bottomLeft" activeCell="R9" sqref="R9"/>
    </sheetView>
  </sheetViews>
  <sheetFormatPr defaultColWidth="9.00390625" defaultRowHeight="16.5"/>
  <cols>
    <col min="1" max="1" width="21.375" style="0" customWidth="1"/>
    <col min="2" max="2" width="11.875" style="0" customWidth="1"/>
    <col min="3" max="3" width="11.50390625" style="0" customWidth="1"/>
    <col min="4" max="4" width="11.00390625" style="0" customWidth="1"/>
    <col min="5" max="5" width="11.625" style="39" customWidth="1"/>
    <col min="6" max="6" width="12.50390625" style="0" customWidth="1"/>
    <col min="7" max="7" width="14.125" style="0" customWidth="1"/>
    <col min="8" max="8" width="12.50390625" style="0" customWidth="1"/>
    <col min="9" max="9" width="59.25390625" style="0" customWidth="1"/>
    <col min="10" max="10" width="9.00390625" style="0" customWidth="1"/>
  </cols>
  <sheetData>
    <row r="1" spans="1:9" ht="21">
      <c r="A1" s="154" t="str">
        <f>CONCATENATE(MID('1-12每月'!$A$1,13,3),"年3月旅遊人次統計月報表")</f>
        <v>113年3月旅遊人次統計月報表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28" t="s">
        <v>27</v>
      </c>
      <c r="C3" s="13" t="s">
        <v>28</v>
      </c>
      <c r="D3" s="13" t="s">
        <v>29</v>
      </c>
      <c r="E3" s="13" t="s">
        <v>30</v>
      </c>
      <c r="F3" s="13" t="s">
        <v>31</v>
      </c>
      <c r="G3" s="13" t="s">
        <v>32</v>
      </c>
      <c r="H3" s="29" t="s">
        <v>40</v>
      </c>
      <c r="I3" s="15" t="s">
        <v>76</v>
      </c>
    </row>
    <row r="4" spans="1:9" ht="26.25" customHeight="1">
      <c r="A4" s="16" t="s">
        <v>3</v>
      </c>
      <c r="B4" s="17">
        <v>0</v>
      </c>
      <c r="C4" s="18">
        <f>F4</f>
        <v>11879</v>
      </c>
      <c r="D4" s="30">
        <v>4520</v>
      </c>
      <c r="E4" s="30">
        <v>7359</v>
      </c>
      <c r="F4" s="31">
        <f aca="true" t="shared" si="0" ref="F4:F14">SUM(D4:E4)</f>
        <v>11879</v>
      </c>
      <c r="G4" s="17">
        <v>0</v>
      </c>
      <c r="H4" s="40">
        <v>14326</v>
      </c>
      <c r="I4" s="94" t="s">
        <v>65</v>
      </c>
    </row>
    <row r="5" spans="1:9" ht="75" customHeight="1">
      <c r="A5" s="16" t="s">
        <v>41</v>
      </c>
      <c r="B5" s="19">
        <f>F5</f>
        <v>295242</v>
      </c>
      <c r="C5" s="20">
        <v>0</v>
      </c>
      <c r="D5" s="30">
        <v>118818</v>
      </c>
      <c r="E5" s="30">
        <v>176424</v>
      </c>
      <c r="F5" s="31">
        <f t="shared" si="0"/>
        <v>295242</v>
      </c>
      <c r="G5" s="32">
        <v>282545</v>
      </c>
      <c r="H5" s="40">
        <v>32034</v>
      </c>
      <c r="I5" s="94" t="s">
        <v>69</v>
      </c>
    </row>
    <row r="6" spans="1:9" ht="45.75" customHeight="1">
      <c r="A6" s="16" t="s">
        <v>42</v>
      </c>
      <c r="B6" s="19">
        <v>0</v>
      </c>
      <c r="C6" s="20">
        <f>F6</f>
        <v>230348</v>
      </c>
      <c r="D6" s="30">
        <v>94682</v>
      </c>
      <c r="E6" s="30">
        <v>135666</v>
      </c>
      <c r="F6" s="31">
        <f t="shared" si="0"/>
        <v>230348</v>
      </c>
      <c r="G6" s="17">
        <v>0</v>
      </c>
      <c r="H6" s="40">
        <v>11161</v>
      </c>
      <c r="I6" s="94" t="s">
        <v>66</v>
      </c>
    </row>
    <row r="7" spans="1:9" ht="45.75" customHeight="1">
      <c r="A7" s="16" t="s">
        <v>43</v>
      </c>
      <c r="B7" s="19">
        <v>0</v>
      </c>
      <c r="C7" s="20">
        <f>F7</f>
        <v>23745</v>
      </c>
      <c r="D7" s="30">
        <v>10261</v>
      </c>
      <c r="E7" s="30">
        <v>13484</v>
      </c>
      <c r="F7" s="31">
        <f t="shared" si="0"/>
        <v>23745</v>
      </c>
      <c r="G7" s="17">
        <v>0</v>
      </c>
      <c r="H7" s="40">
        <v>24036</v>
      </c>
      <c r="I7" s="95" t="s">
        <v>67</v>
      </c>
    </row>
    <row r="8" spans="1:9" ht="57" customHeight="1">
      <c r="A8" s="16" t="s">
        <v>44</v>
      </c>
      <c r="B8" s="19">
        <f>F8</f>
        <v>155958</v>
      </c>
      <c r="C8" s="20">
        <v>0</v>
      </c>
      <c r="D8" s="30">
        <v>61746</v>
      </c>
      <c r="E8" s="30">
        <v>94212</v>
      </c>
      <c r="F8" s="31">
        <f t="shared" si="0"/>
        <v>155958</v>
      </c>
      <c r="G8" s="32">
        <v>501575</v>
      </c>
      <c r="H8" s="40">
        <v>18953</v>
      </c>
      <c r="I8" s="95" t="s">
        <v>68</v>
      </c>
    </row>
    <row r="9" spans="1:9" ht="52.5" customHeight="1">
      <c r="A9" s="16" t="s">
        <v>45</v>
      </c>
      <c r="B9" s="19">
        <f>F9</f>
        <v>27668</v>
      </c>
      <c r="C9" s="20">
        <v>0</v>
      </c>
      <c r="D9" s="30">
        <v>9523</v>
      </c>
      <c r="E9" s="30">
        <v>18145</v>
      </c>
      <c r="F9" s="31">
        <f t="shared" si="0"/>
        <v>27668</v>
      </c>
      <c r="G9" s="32">
        <v>70850</v>
      </c>
      <c r="H9" s="40">
        <v>2895</v>
      </c>
      <c r="I9" s="95" t="s">
        <v>70</v>
      </c>
    </row>
    <row r="10" spans="1:9" ht="58.5" customHeight="1">
      <c r="A10" s="16" t="s">
        <v>46</v>
      </c>
      <c r="B10" s="19">
        <v>0</v>
      </c>
      <c r="C10" s="20">
        <f>F10</f>
        <v>26884</v>
      </c>
      <c r="D10" s="30">
        <v>11605</v>
      </c>
      <c r="E10" s="30">
        <v>15279</v>
      </c>
      <c r="F10" s="31">
        <f t="shared" si="0"/>
        <v>26884</v>
      </c>
      <c r="G10" s="17">
        <v>0</v>
      </c>
      <c r="H10" s="40">
        <v>8258</v>
      </c>
      <c r="I10" s="95" t="s">
        <v>71</v>
      </c>
    </row>
    <row r="11" spans="1:9" ht="48.75" customHeight="1">
      <c r="A11" s="16" t="s">
        <v>4</v>
      </c>
      <c r="B11" s="19">
        <f>F11</f>
        <v>48683</v>
      </c>
      <c r="C11" s="20">
        <v>0</v>
      </c>
      <c r="D11" s="33">
        <v>18968</v>
      </c>
      <c r="E11" s="33">
        <v>29715</v>
      </c>
      <c r="F11" s="31">
        <f t="shared" si="0"/>
        <v>48683</v>
      </c>
      <c r="G11" s="32">
        <v>146120</v>
      </c>
      <c r="H11" s="40">
        <v>9305</v>
      </c>
      <c r="I11" s="95" t="s">
        <v>72</v>
      </c>
    </row>
    <row r="12" spans="1:9" ht="30.75" customHeight="1">
      <c r="A12" s="16" t="s">
        <v>5</v>
      </c>
      <c r="B12" s="34">
        <v>35579</v>
      </c>
      <c r="C12" s="35">
        <v>3281</v>
      </c>
      <c r="D12" s="30">
        <v>19800</v>
      </c>
      <c r="E12" s="30">
        <v>19060</v>
      </c>
      <c r="F12" s="31">
        <f t="shared" si="0"/>
        <v>38860</v>
      </c>
      <c r="G12" s="32">
        <v>16850080</v>
      </c>
      <c r="H12" s="40">
        <v>37539</v>
      </c>
      <c r="I12" s="95" t="s">
        <v>73</v>
      </c>
    </row>
    <row r="13" spans="1:9" ht="47.25" customHeight="1">
      <c r="A13" s="16" t="s">
        <v>47</v>
      </c>
      <c r="B13" s="19">
        <f>F13</f>
        <v>22226</v>
      </c>
      <c r="C13" s="20">
        <v>0</v>
      </c>
      <c r="D13" s="30">
        <v>8590</v>
      </c>
      <c r="E13" s="30">
        <v>13636</v>
      </c>
      <c r="F13" s="31">
        <f t="shared" si="0"/>
        <v>22226</v>
      </c>
      <c r="G13" s="32">
        <v>350170</v>
      </c>
      <c r="H13" s="40">
        <v>8572</v>
      </c>
      <c r="I13" s="95" t="s">
        <v>74</v>
      </c>
    </row>
    <row r="14" spans="1:9" ht="38.25" customHeight="1">
      <c r="A14" s="16" t="s">
        <v>48</v>
      </c>
      <c r="B14" s="19">
        <v>0</v>
      </c>
      <c r="C14" s="19">
        <f>F14</f>
        <v>5610</v>
      </c>
      <c r="D14" s="36">
        <v>2963</v>
      </c>
      <c r="E14" s="36">
        <v>2647</v>
      </c>
      <c r="F14" s="31">
        <f t="shared" si="0"/>
        <v>5610</v>
      </c>
      <c r="G14" s="17">
        <v>0</v>
      </c>
      <c r="H14" s="40">
        <v>4291</v>
      </c>
      <c r="I14" s="95" t="s">
        <v>67</v>
      </c>
    </row>
    <row r="15" spans="1:9" ht="33.75" customHeight="1" thickBot="1">
      <c r="A15" s="37" t="s">
        <v>20</v>
      </c>
      <c r="B15" s="38">
        <f aca="true" t="shared" si="1" ref="B15:H15">SUM(B4:B14)</f>
        <v>585356</v>
      </c>
      <c r="C15" s="38">
        <f t="shared" si="1"/>
        <v>301747</v>
      </c>
      <c r="D15" s="38">
        <f t="shared" si="1"/>
        <v>361476</v>
      </c>
      <c r="E15" s="38">
        <f t="shared" si="1"/>
        <v>525627</v>
      </c>
      <c r="F15" s="55">
        <f t="shared" si="1"/>
        <v>887103</v>
      </c>
      <c r="G15" s="38">
        <f t="shared" si="1"/>
        <v>18201340</v>
      </c>
      <c r="H15" s="38">
        <f t="shared" si="1"/>
        <v>171370</v>
      </c>
      <c r="I15" s="25"/>
    </row>
    <row r="16" ht="16.5">
      <c r="F16" s="26"/>
    </row>
    <row r="17" ht="16.5">
      <c r="F17" s="26"/>
    </row>
    <row r="21" ht="16.5">
      <c r="I21" t="s">
        <v>35</v>
      </c>
    </row>
  </sheetData>
  <sheetProtection/>
  <mergeCells count="2">
    <mergeCell ref="A1:I1"/>
    <mergeCell ref="A2:I2"/>
  </mergeCells>
  <printOptions horizontalCentered="1" verticalCentered="1"/>
  <pageMargins left="0.25" right="0.25" top="0.75" bottom="0.75" header="0.3" footer="0.3"/>
  <pageSetup fitToWidth="0" fitToHeight="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1:I21"/>
  <sheetViews>
    <sheetView zoomScale="60" zoomScaleNormal="60" zoomScalePageLayoutView="0" workbookViewId="0" topLeftCell="A1">
      <selection activeCell="I3" sqref="I3"/>
    </sheetView>
  </sheetViews>
  <sheetFormatPr defaultColWidth="9.00390625" defaultRowHeight="16.5"/>
  <cols>
    <col min="1" max="1" width="21.50390625" style="0" customWidth="1"/>
    <col min="2" max="2" width="11.875" style="0" customWidth="1"/>
    <col min="3" max="3" width="11.50390625" style="0" customWidth="1"/>
    <col min="4" max="4" width="11.00390625" style="0" customWidth="1"/>
    <col min="5" max="5" width="11.625" style="39" customWidth="1"/>
    <col min="6" max="6" width="12.50390625" style="0" customWidth="1"/>
    <col min="7" max="7" width="16.125" style="0" customWidth="1"/>
    <col min="8" max="8" width="12.00390625" style="0" customWidth="1"/>
    <col min="9" max="9" width="47.375" style="0" customWidth="1"/>
    <col min="10" max="10" width="9.00390625" style="0" customWidth="1"/>
  </cols>
  <sheetData>
    <row r="1" spans="1:9" ht="21">
      <c r="A1" s="154" t="str">
        <f>CONCATENATE(MID('1-12每月'!$A$1,13,3),"年4月旅遊人次統計月報表")</f>
        <v>113年4月旅遊人次統計月報表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28" t="s">
        <v>27</v>
      </c>
      <c r="C3" s="13" t="s">
        <v>28</v>
      </c>
      <c r="D3" s="13" t="s">
        <v>29</v>
      </c>
      <c r="E3" s="13" t="s">
        <v>30</v>
      </c>
      <c r="F3" s="13" t="s">
        <v>31</v>
      </c>
      <c r="G3" s="13" t="s">
        <v>32</v>
      </c>
      <c r="H3" s="29" t="s">
        <v>33</v>
      </c>
      <c r="I3" s="15" t="s">
        <v>76</v>
      </c>
    </row>
    <row r="4" spans="1:9" ht="26.25" customHeight="1">
      <c r="A4" s="16" t="s">
        <v>3</v>
      </c>
      <c r="B4" s="17">
        <v>0</v>
      </c>
      <c r="C4" s="18">
        <f>F4</f>
        <v>0</v>
      </c>
      <c r="D4" s="30"/>
      <c r="E4" s="30"/>
      <c r="F4" s="31">
        <f aca="true" t="shared" si="0" ref="F4:F14">SUM(D4:E4)</f>
        <v>0</v>
      </c>
      <c r="G4" s="17">
        <v>0</v>
      </c>
      <c r="H4" s="40">
        <v>42306</v>
      </c>
      <c r="I4" s="94" t="s">
        <v>65</v>
      </c>
    </row>
    <row r="5" spans="1:9" ht="45" customHeight="1">
      <c r="A5" s="16" t="s">
        <v>41</v>
      </c>
      <c r="B5" s="19">
        <f>F5</f>
        <v>0</v>
      </c>
      <c r="C5" s="20">
        <v>0</v>
      </c>
      <c r="D5" s="30"/>
      <c r="E5" s="30"/>
      <c r="F5" s="31">
        <f t="shared" si="0"/>
        <v>0</v>
      </c>
      <c r="G5" s="32"/>
      <c r="H5" s="40">
        <v>61757</v>
      </c>
      <c r="I5" s="94" t="s">
        <v>69</v>
      </c>
    </row>
    <row r="6" spans="1:9" ht="42.75" customHeight="1">
      <c r="A6" s="16" t="s">
        <v>42</v>
      </c>
      <c r="B6" s="19">
        <v>0</v>
      </c>
      <c r="C6" s="20">
        <f>F6</f>
        <v>0</v>
      </c>
      <c r="D6" s="30"/>
      <c r="E6" s="30"/>
      <c r="F6" s="31">
        <f t="shared" si="0"/>
        <v>0</v>
      </c>
      <c r="G6" s="17">
        <v>0</v>
      </c>
      <c r="H6" s="40">
        <v>17119</v>
      </c>
      <c r="I6" s="94" t="s">
        <v>66</v>
      </c>
    </row>
    <row r="7" spans="1:9" ht="45.75" customHeight="1">
      <c r="A7" s="16" t="s">
        <v>43</v>
      </c>
      <c r="B7" s="19">
        <v>0</v>
      </c>
      <c r="C7" s="20">
        <f>F7</f>
        <v>0</v>
      </c>
      <c r="D7" s="30"/>
      <c r="E7" s="30"/>
      <c r="F7" s="31">
        <f t="shared" si="0"/>
        <v>0</v>
      </c>
      <c r="G7" s="17">
        <v>0</v>
      </c>
      <c r="H7" s="40">
        <v>21136</v>
      </c>
      <c r="I7" s="95" t="s">
        <v>67</v>
      </c>
    </row>
    <row r="8" spans="1:9" ht="59.25" customHeight="1">
      <c r="A8" s="16" t="s">
        <v>44</v>
      </c>
      <c r="B8" s="19">
        <f>F8</f>
        <v>0</v>
      </c>
      <c r="C8" s="20">
        <v>0</v>
      </c>
      <c r="D8" s="30"/>
      <c r="E8" s="30"/>
      <c r="F8" s="31">
        <f t="shared" si="0"/>
        <v>0</v>
      </c>
      <c r="G8" s="32"/>
      <c r="H8" s="40">
        <v>41199</v>
      </c>
      <c r="I8" s="95" t="s">
        <v>68</v>
      </c>
    </row>
    <row r="9" spans="1:9" ht="63.75" customHeight="1">
      <c r="A9" s="16" t="s">
        <v>45</v>
      </c>
      <c r="B9" s="19">
        <f>F9</f>
        <v>0</v>
      </c>
      <c r="C9" s="20">
        <v>0</v>
      </c>
      <c r="D9" s="30"/>
      <c r="E9" s="30"/>
      <c r="F9" s="31">
        <f t="shared" si="0"/>
        <v>0</v>
      </c>
      <c r="G9" s="32"/>
      <c r="H9" s="40">
        <v>8439</v>
      </c>
      <c r="I9" s="95" t="s">
        <v>70</v>
      </c>
    </row>
    <row r="10" spans="1:9" ht="46.5" customHeight="1">
      <c r="A10" s="16" t="s">
        <v>46</v>
      </c>
      <c r="B10" s="19">
        <v>0</v>
      </c>
      <c r="C10" s="20">
        <f>F10</f>
        <v>0</v>
      </c>
      <c r="D10" s="30"/>
      <c r="E10" s="30"/>
      <c r="F10" s="31">
        <f t="shared" si="0"/>
        <v>0</v>
      </c>
      <c r="G10" s="17">
        <v>0</v>
      </c>
      <c r="H10" s="40">
        <v>11920</v>
      </c>
      <c r="I10" s="95" t="s">
        <v>71</v>
      </c>
    </row>
    <row r="11" spans="1:9" ht="48.75" customHeight="1">
      <c r="A11" s="16" t="s">
        <v>4</v>
      </c>
      <c r="B11" s="19">
        <f>F11</f>
        <v>0</v>
      </c>
      <c r="C11" s="20">
        <v>0</v>
      </c>
      <c r="D11" s="33"/>
      <c r="E11" s="33"/>
      <c r="F11" s="31">
        <f t="shared" si="0"/>
        <v>0</v>
      </c>
      <c r="G11" s="32"/>
      <c r="H11" s="40">
        <v>18548</v>
      </c>
      <c r="I11" s="95" t="s">
        <v>72</v>
      </c>
    </row>
    <row r="12" spans="1:9" ht="29.25" customHeight="1">
      <c r="A12" s="16" t="s">
        <v>5</v>
      </c>
      <c r="B12" s="34"/>
      <c r="C12" s="35"/>
      <c r="D12" s="30"/>
      <c r="E12" s="30"/>
      <c r="F12" s="31">
        <f t="shared" si="0"/>
        <v>0</v>
      </c>
      <c r="G12" s="32"/>
      <c r="H12" s="40">
        <v>64666</v>
      </c>
      <c r="I12" s="95" t="s">
        <v>73</v>
      </c>
    </row>
    <row r="13" spans="1:9" ht="41.25" customHeight="1">
      <c r="A13" s="16" t="s">
        <v>47</v>
      </c>
      <c r="B13" s="19">
        <f>F13</f>
        <v>0</v>
      </c>
      <c r="C13" s="20">
        <v>0</v>
      </c>
      <c r="D13" s="30"/>
      <c r="E13" s="30"/>
      <c r="F13" s="31">
        <f t="shared" si="0"/>
        <v>0</v>
      </c>
      <c r="G13" s="32"/>
      <c r="H13" s="40">
        <v>14222</v>
      </c>
      <c r="I13" s="95" t="s">
        <v>74</v>
      </c>
    </row>
    <row r="14" spans="1:9" ht="38.25" customHeight="1">
      <c r="A14" s="16" t="s">
        <v>48</v>
      </c>
      <c r="B14" s="19">
        <v>0</v>
      </c>
      <c r="C14" s="19">
        <f>F14</f>
        <v>0</v>
      </c>
      <c r="D14" s="36"/>
      <c r="E14" s="36"/>
      <c r="F14" s="31">
        <f t="shared" si="0"/>
        <v>0</v>
      </c>
      <c r="G14" s="17">
        <v>0</v>
      </c>
      <c r="H14" s="40">
        <v>6512</v>
      </c>
      <c r="I14" s="95" t="s">
        <v>67</v>
      </c>
    </row>
    <row r="15" spans="1:9" ht="33.75" customHeight="1" thickBot="1">
      <c r="A15" s="37" t="s">
        <v>20</v>
      </c>
      <c r="B15" s="38">
        <f aca="true" t="shared" si="1" ref="B15:H15">SUM(B4:B14)</f>
        <v>0</v>
      </c>
      <c r="C15" s="38">
        <f t="shared" si="1"/>
        <v>0</v>
      </c>
      <c r="D15" s="38">
        <f t="shared" si="1"/>
        <v>0</v>
      </c>
      <c r="E15" s="38">
        <f t="shared" si="1"/>
        <v>0</v>
      </c>
      <c r="F15" s="55">
        <f t="shared" si="1"/>
        <v>0</v>
      </c>
      <c r="G15" s="38">
        <f t="shared" si="1"/>
        <v>0</v>
      </c>
      <c r="H15" s="38">
        <f t="shared" si="1"/>
        <v>307824</v>
      </c>
      <c r="I15" s="25"/>
    </row>
    <row r="16" ht="16.5">
      <c r="F16" s="26"/>
    </row>
    <row r="17" ht="16.5">
      <c r="F17" s="26"/>
    </row>
    <row r="21" ht="16.5">
      <c r="I21" t="s">
        <v>35</v>
      </c>
    </row>
  </sheetData>
  <sheetProtection/>
  <mergeCells count="2">
    <mergeCell ref="A1:I1"/>
    <mergeCell ref="A2:I2"/>
  </mergeCells>
  <printOptions horizontalCentered="1" verticalCentered="1"/>
  <pageMargins left="0.25" right="0.25" top="0.75" bottom="0.75" header="0.30000000000000004" footer="0.30000000000000004"/>
  <pageSetup fitToHeight="0" fitToWidth="0"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dimension ref="A1:I21"/>
  <sheetViews>
    <sheetView zoomScale="69" zoomScaleNormal="69" zoomScalePageLayoutView="0" workbookViewId="0" topLeftCell="A1">
      <selection activeCell="I3" sqref="I3"/>
    </sheetView>
  </sheetViews>
  <sheetFormatPr defaultColWidth="9.00390625" defaultRowHeight="16.5"/>
  <cols>
    <col min="1" max="1" width="21.50390625" style="0" customWidth="1"/>
    <col min="2" max="2" width="11.875" style="0" customWidth="1"/>
    <col min="3" max="3" width="11.50390625" style="0" customWidth="1"/>
    <col min="4" max="4" width="11.00390625" style="0" customWidth="1"/>
    <col min="5" max="5" width="11.625" style="39" customWidth="1"/>
    <col min="6" max="6" width="12.50390625" style="0" customWidth="1"/>
    <col min="7" max="7" width="15.25390625" style="0" customWidth="1"/>
    <col min="8" max="8" width="12.00390625" style="0" customWidth="1"/>
    <col min="9" max="9" width="57.50390625" style="0" customWidth="1"/>
    <col min="10" max="10" width="9.00390625" style="0" customWidth="1"/>
  </cols>
  <sheetData>
    <row r="1" spans="1:9" ht="21">
      <c r="A1" s="154" t="str">
        <f>CONCATENATE(MID('1-12每月'!$A$1,13,3),"年5月旅遊人次統計月報表")</f>
        <v>113年5月旅遊人次統計月報表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28" t="s">
        <v>27</v>
      </c>
      <c r="C3" s="13" t="s">
        <v>28</v>
      </c>
      <c r="D3" s="13" t="s">
        <v>29</v>
      </c>
      <c r="E3" s="13" t="s">
        <v>30</v>
      </c>
      <c r="F3" s="13" t="s">
        <v>31</v>
      </c>
      <c r="G3" s="13" t="s">
        <v>32</v>
      </c>
      <c r="H3" s="58" t="s">
        <v>33</v>
      </c>
      <c r="I3" s="15" t="s">
        <v>76</v>
      </c>
    </row>
    <row r="4" spans="1:9" ht="26.25" customHeight="1">
      <c r="A4" s="16" t="s">
        <v>3</v>
      </c>
      <c r="B4" s="17">
        <v>0</v>
      </c>
      <c r="C4" s="18">
        <f>F4</f>
        <v>0</v>
      </c>
      <c r="D4" s="30"/>
      <c r="E4" s="30"/>
      <c r="F4" s="31">
        <f aca="true" t="shared" si="0" ref="F4:F14">SUM(D4:E4)</f>
        <v>0</v>
      </c>
      <c r="G4" s="17">
        <v>0</v>
      </c>
      <c r="H4" s="40">
        <v>32199</v>
      </c>
      <c r="I4" s="94" t="s">
        <v>65</v>
      </c>
    </row>
    <row r="5" spans="1:9" ht="45" customHeight="1">
      <c r="A5" s="16" t="s">
        <v>41</v>
      </c>
      <c r="B5" s="19">
        <f>F5</f>
        <v>0</v>
      </c>
      <c r="C5" s="20">
        <v>0</v>
      </c>
      <c r="D5" s="30"/>
      <c r="E5" s="30"/>
      <c r="F5" s="31">
        <f t="shared" si="0"/>
        <v>0</v>
      </c>
      <c r="G5" s="32"/>
      <c r="H5" s="40">
        <v>49160</v>
      </c>
      <c r="I5" s="94" t="s">
        <v>69</v>
      </c>
    </row>
    <row r="6" spans="1:9" ht="42.75" customHeight="1">
      <c r="A6" s="16" t="s">
        <v>42</v>
      </c>
      <c r="B6" s="19">
        <v>0</v>
      </c>
      <c r="C6" s="20">
        <f>F6</f>
        <v>0</v>
      </c>
      <c r="D6" s="30"/>
      <c r="E6" s="30"/>
      <c r="F6" s="31">
        <f t="shared" si="0"/>
        <v>0</v>
      </c>
      <c r="G6" s="17">
        <v>0</v>
      </c>
      <c r="H6" s="40">
        <v>11676</v>
      </c>
      <c r="I6" s="94" t="s">
        <v>66</v>
      </c>
    </row>
    <row r="7" spans="1:9" ht="39.75" customHeight="1">
      <c r="A7" s="16" t="s">
        <v>43</v>
      </c>
      <c r="B7" s="19">
        <v>0</v>
      </c>
      <c r="C7" s="20">
        <f>F7</f>
        <v>0</v>
      </c>
      <c r="D7" s="30"/>
      <c r="E7" s="30"/>
      <c r="F7" s="31">
        <f t="shared" si="0"/>
        <v>0</v>
      </c>
      <c r="G7" s="17">
        <v>0</v>
      </c>
      <c r="H7" s="40">
        <v>19887</v>
      </c>
      <c r="I7" s="95" t="s">
        <v>67</v>
      </c>
    </row>
    <row r="8" spans="1:9" ht="51" customHeight="1">
      <c r="A8" s="16" t="s">
        <v>44</v>
      </c>
      <c r="B8" s="19">
        <f>F8</f>
        <v>0</v>
      </c>
      <c r="C8" s="20">
        <v>0</v>
      </c>
      <c r="D8" s="30"/>
      <c r="E8" s="30"/>
      <c r="F8" s="31">
        <f t="shared" si="0"/>
        <v>0</v>
      </c>
      <c r="G8" s="32"/>
      <c r="H8" s="40">
        <v>23981</v>
      </c>
      <c r="I8" s="95" t="s">
        <v>68</v>
      </c>
    </row>
    <row r="9" spans="1:9" ht="51" customHeight="1">
      <c r="A9" s="16" t="s">
        <v>45</v>
      </c>
      <c r="B9" s="19">
        <f>F9</f>
        <v>0</v>
      </c>
      <c r="C9" s="20">
        <v>0</v>
      </c>
      <c r="D9" s="30"/>
      <c r="E9" s="30"/>
      <c r="F9" s="31">
        <f t="shared" si="0"/>
        <v>0</v>
      </c>
      <c r="G9" s="32"/>
      <c r="H9" s="40">
        <v>5347</v>
      </c>
      <c r="I9" s="95" t="s">
        <v>70</v>
      </c>
    </row>
    <row r="10" spans="1:9" ht="41.25" customHeight="1">
      <c r="A10" s="16" t="s">
        <v>46</v>
      </c>
      <c r="B10" s="19">
        <v>0</v>
      </c>
      <c r="C10" s="20">
        <f>F10</f>
        <v>0</v>
      </c>
      <c r="D10" s="30"/>
      <c r="E10" s="30"/>
      <c r="F10" s="31">
        <f t="shared" si="0"/>
        <v>0</v>
      </c>
      <c r="G10" s="17">
        <v>0</v>
      </c>
      <c r="H10" s="40">
        <v>9231</v>
      </c>
      <c r="I10" s="95" t="s">
        <v>71</v>
      </c>
    </row>
    <row r="11" spans="1:9" ht="44.25" customHeight="1">
      <c r="A11" s="16" t="s">
        <v>4</v>
      </c>
      <c r="B11" s="19">
        <f>F11</f>
        <v>0</v>
      </c>
      <c r="C11" s="20">
        <v>0</v>
      </c>
      <c r="D11" s="33"/>
      <c r="E11" s="33"/>
      <c r="F11" s="31">
        <f t="shared" si="0"/>
        <v>0</v>
      </c>
      <c r="G11" s="32"/>
      <c r="H11" s="40">
        <v>11618</v>
      </c>
      <c r="I11" s="95" t="s">
        <v>72</v>
      </c>
    </row>
    <row r="12" spans="1:9" ht="30.75" customHeight="1">
      <c r="A12" s="16" t="s">
        <v>5</v>
      </c>
      <c r="B12" s="34"/>
      <c r="C12" s="35"/>
      <c r="D12" s="30"/>
      <c r="E12" s="30"/>
      <c r="F12" s="31">
        <f t="shared" si="0"/>
        <v>0</v>
      </c>
      <c r="G12" s="32"/>
      <c r="H12" s="40">
        <v>40331</v>
      </c>
      <c r="I12" s="95" t="s">
        <v>73</v>
      </c>
    </row>
    <row r="13" spans="1:9" ht="39" customHeight="1">
      <c r="A13" s="16" t="s">
        <v>47</v>
      </c>
      <c r="B13" s="19">
        <f>F13</f>
        <v>0</v>
      </c>
      <c r="C13" s="20">
        <v>0</v>
      </c>
      <c r="D13" s="30"/>
      <c r="E13" s="30"/>
      <c r="F13" s="31">
        <f t="shared" si="0"/>
        <v>0</v>
      </c>
      <c r="G13" s="32"/>
      <c r="H13" s="40">
        <v>8563</v>
      </c>
      <c r="I13" s="95" t="s">
        <v>74</v>
      </c>
    </row>
    <row r="14" spans="1:9" ht="33" customHeight="1">
      <c r="A14" s="16" t="s">
        <v>48</v>
      </c>
      <c r="B14" s="19">
        <v>0</v>
      </c>
      <c r="C14" s="19">
        <f>F14</f>
        <v>0</v>
      </c>
      <c r="D14" s="36"/>
      <c r="E14" s="36"/>
      <c r="F14" s="31">
        <f t="shared" si="0"/>
        <v>0</v>
      </c>
      <c r="G14" s="17">
        <v>0</v>
      </c>
      <c r="H14" s="40">
        <v>6140</v>
      </c>
      <c r="I14" s="95" t="s">
        <v>67</v>
      </c>
    </row>
    <row r="15" spans="1:9" ht="33.75" customHeight="1" thickBot="1">
      <c r="A15" s="37" t="s">
        <v>20</v>
      </c>
      <c r="B15" s="38">
        <f aca="true" t="shared" si="1" ref="B15:H15">SUM(B4:B14)</f>
        <v>0</v>
      </c>
      <c r="C15" s="38">
        <f t="shared" si="1"/>
        <v>0</v>
      </c>
      <c r="D15" s="38">
        <f t="shared" si="1"/>
        <v>0</v>
      </c>
      <c r="E15" s="38">
        <f t="shared" si="1"/>
        <v>0</v>
      </c>
      <c r="F15" s="55">
        <f t="shared" si="1"/>
        <v>0</v>
      </c>
      <c r="G15" s="38">
        <f t="shared" si="1"/>
        <v>0</v>
      </c>
      <c r="H15" s="38">
        <f t="shared" si="1"/>
        <v>218133</v>
      </c>
      <c r="I15" s="25"/>
    </row>
    <row r="16" ht="16.5">
      <c r="F16" s="26"/>
    </row>
    <row r="17" ht="16.5">
      <c r="F17" s="26"/>
    </row>
    <row r="21" ht="16.5">
      <c r="I21" t="s">
        <v>35</v>
      </c>
    </row>
  </sheetData>
  <sheetProtection/>
  <mergeCells count="2">
    <mergeCell ref="A1:I1"/>
    <mergeCell ref="A2:I2"/>
  </mergeCells>
  <printOptions horizontalCentered="1" verticalCentered="1"/>
  <pageMargins left="0" right="0" top="0.35433070866141736" bottom="0.35433070866141736" header="0.31496062992125984" footer="0.31496062992125984"/>
  <pageSetup fitToHeight="0" fitToWidth="0"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60" zoomScaleNormal="60" zoomScalePageLayoutView="0" workbookViewId="0" topLeftCell="A1">
      <pane ySplit="3" topLeftCell="A4" activePane="bottomLeft" state="frozen"/>
      <selection pane="topLeft" activeCell="A1" sqref="A1"/>
      <selection pane="bottomLeft" activeCell="I3" sqref="I3"/>
    </sheetView>
  </sheetViews>
  <sheetFormatPr defaultColWidth="9.00390625" defaultRowHeight="16.5"/>
  <cols>
    <col min="1" max="1" width="21.50390625" style="0" customWidth="1"/>
    <col min="2" max="3" width="11.50390625" style="0" customWidth="1"/>
    <col min="4" max="4" width="11.00390625" style="0" customWidth="1"/>
    <col min="5" max="5" width="11.625" style="39" customWidth="1"/>
    <col min="6" max="6" width="13.375" style="0" customWidth="1"/>
    <col min="7" max="7" width="14.125" style="0" customWidth="1"/>
    <col min="8" max="8" width="12.00390625" style="0" customWidth="1"/>
    <col min="9" max="9" width="59.00390625" style="0" customWidth="1"/>
    <col min="10" max="10" width="9.00390625" style="0" customWidth="1"/>
  </cols>
  <sheetData>
    <row r="1" spans="1:9" ht="21">
      <c r="A1" s="154" t="str">
        <f>CONCATENATE(MID('1-12每月'!$A$1,13,3),"年6月旅遊人次統計月報表")</f>
        <v>113年6月旅遊人次統計月報表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28" t="s">
        <v>27</v>
      </c>
      <c r="C3" s="13" t="s">
        <v>28</v>
      </c>
      <c r="D3" s="13" t="s">
        <v>29</v>
      </c>
      <c r="E3" s="13" t="s">
        <v>30</v>
      </c>
      <c r="F3" s="13" t="s">
        <v>31</v>
      </c>
      <c r="G3" s="13" t="s">
        <v>32</v>
      </c>
      <c r="H3" s="29" t="s">
        <v>33</v>
      </c>
      <c r="I3" s="15" t="s">
        <v>76</v>
      </c>
    </row>
    <row r="4" spans="1:9" ht="26.25" customHeight="1">
      <c r="A4" s="16" t="s">
        <v>3</v>
      </c>
      <c r="B4" s="17">
        <v>0</v>
      </c>
      <c r="C4" s="18">
        <f>F4</f>
        <v>0</v>
      </c>
      <c r="D4" s="30"/>
      <c r="E4" s="30"/>
      <c r="F4" s="31">
        <f aca="true" t="shared" si="0" ref="F4:F14">SUM(D4:E4)</f>
        <v>0</v>
      </c>
      <c r="G4" s="17">
        <v>0</v>
      </c>
      <c r="H4" s="40">
        <v>49283</v>
      </c>
      <c r="I4" s="94" t="s">
        <v>65</v>
      </c>
    </row>
    <row r="5" spans="1:9" ht="52.5" customHeight="1">
      <c r="A5" s="16" t="s">
        <v>41</v>
      </c>
      <c r="B5" s="19">
        <f>F5</f>
        <v>0</v>
      </c>
      <c r="C5" s="20">
        <v>0</v>
      </c>
      <c r="D5" s="30"/>
      <c r="E5" s="30"/>
      <c r="F5" s="31">
        <f t="shared" si="0"/>
        <v>0</v>
      </c>
      <c r="G5" s="32"/>
      <c r="H5" s="40">
        <v>50082</v>
      </c>
      <c r="I5" s="94" t="s">
        <v>69</v>
      </c>
    </row>
    <row r="6" spans="1:9" ht="42.75" customHeight="1">
      <c r="A6" s="16" t="s">
        <v>42</v>
      </c>
      <c r="B6" s="19">
        <v>0</v>
      </c>
      <c r="C6" s="20">
        <f>F6</f>
        <v>0</v>
      </c>
      <c r="D6" s="30"/>
      <c r="E6" s="30"/>
      <c r="F6" s="31">
        <f t="shared" si="0"/>
        <v>0</v>
      </c>
      <c r="G6" s="17">
        <v>0</v>
      </c>
      <c r="H6" s="40">
        <v>9408</v>
      </c>
      <c r="I6" s="94" t="s">
        <v>66</v>
      </c>
    </row>
    <row r="7" spans="1:9" ht="45.75" customHeight="1">
      <c r="A7" s="16" t="s">
        <v>43</v>
      </c>
      <c r="B7" s="19">
        <v>0</v>
      </c>
      <c r="C7" s="20">
        <f>F7</f>
        <v>0</v>
      </c>
      <c r="D7" s="30"/>
      <c r="E7" s="30"/>
      <c r="F7" s="31">
        <f t="shared" si="0"/>
        <v>0</v>
      </c>
      <c r="G7" s="17">
        <v>0</v>
      </c>
      <c r="H7" s="40">
        <v>25088</v>
      </c>
      <c r="I7" s="95" t="s">
        <v>67</v>
      </c>
    </row>
    <row r="8" spans="1:9" ht="54.75" customHeight="1">
      <c r="A8" s="16" t="s">
        <v>44</v>
      </c>
      <c r="B8" s="19">
        <f>F8</f>
        <v>0</v>
      </c>
      <c r="C8" s="20">
        <v>0</v>
      </c>
      <c r="D8" s="30"/>
      <c r="E8" s="30"/>
      <c r="F8" s="31">
        <f t="shared" si="0"/>
        <v>0</v>
      </c>
      <c r="G8" s="32"/>
      <c r="H8" s="40">
        <v>34295</v>
      </c>
      <c r="I8" s="95" t="s">
        <v>68</v>
      </c>
    </row>
    <row r="9" spans="1:9" ht="52.5" customHeight="1">
      <c r="A9" s="16" t="s">
        <v>45</v>
      </c>
      <c r="B9" s="19">
        <f>F9</f>
        <v>0</v>
      </c>
      <c r="C9" s="20">
        <v>0</v>
      </c>
      <c r="D9" s="30"/>
      <c r="E9" s="30"/>
      <c r="F9" s="31">
        <f t="shared" si="0"/>
        <v>0</v>
      </c>
      <c r="G9" s="32"/>
      <c r="H9" s="40">
        <v>1335</v>
      </c>
      <c r="I9" s="95" t="s">
        <v>70</v>
      </c>
    </row>
    <row r="10" spans="1:9" ht="39.75" customHeight="1">
      <c r="A10" s="16" t="s">
        <v>46</v>
      </c>
      <c r="B10" s="19">
        <v>0</v>
      </c>
      <c r="C10" s="20">
        <f>F10</f>
        <v>0</v>
      </c>
      <c r="D10" s="30"/>
      <c r="E10" s="30"/>
      <c r="F10" s="31">
        <f t="shared" si="0"/>
        <v>0</v>
      </c>
      <c r="G10" s="17">
        <v>0</v>
      </c>
      <c r="H10" s="40">
        <v>16730</v>
      </c>
      <c r="I10" s="95" t="s">
        <v>71</v>
      </c>
    </row>
    <row r="11" spans="1:9" ht="49.5" customHeight="1">
      <c r="A11" s="16" t="s">
        <v>4</v>
      </c>
      <c r="B11" s="19">
        <f>F11</f>
        <v>0</v>
      </c>
      <c r="C11" s="20">
        <v>0</v>
      </c>
      <c r="D11" s="33"/>
      <c r="E11" s="33"/>
      <c r="F11" s="31">
        <f t="shared" si="0"/>
        <v>0</v>
      </c>
      <c r="G11" s="32"/>
      <c r="H11" s="40">
        <v>17312</v>
      </c>
      <c r="I11" s="95" t="s">
        <v>72</v>
      </c>
    </row>
    <row r="12" spans="1:9" ht="29.25" customHeight="1">
      <c r="A12" s="16" t="s">
        <v>5</v>
      </c>
      <c r="B12" s="34"/>
      <c r="C12" s="35"/>
      <c r="D12" s="30"/>
      <c r="E12" s="30"/>
      <c r="F12" s="31">
        <f t="shared" si="0"/>
        <v>0</v>
      </c>
      <c r="G12" s="32"/>
      <c r="H12" s="40">
        <v>61410</v>
      </c>
      <c r="I12" s="95" t="s">
        <v>73</v>
      </c>
    </row>
    <row r="13" spans="1:9" ht="33.75" customHeight="1">
      <c r="A13" s="16" t="s">
        <v>47</v>
      </c>
      <c r="B13" s="19">
        <f>F13</f>
        <v>0</v>
      </c>
      <c r="C13" s="20">
        <v>0</v>
      </c>
      <c r="D13" s="30"/>
      <c r="E13" s="30"/>
      <c r="F13" s="31">
        <f t="shared" si="0"/>
        <v>0</v>
      </c>
      <c r="G13" s="32"/>
      <c r="H13" s="40">
        <v>12610</v>
      </c>
      <c r="I13" s="95" t="s">
        <v>74</v>
      </c>
    </row>
    <row r="14" spans="1:9" ht="36.75" customHeight="1">
      <c r="A14" s="16" t="s">
        <v>48</v>
      </c>
      <c r="B14" s="19">
        <v>0</v>
      </c>
      <c r="C14" s="19">
        <f>F14</f>
        <v>0</v>
      </c>
      <c r="D14" s="36"/>
      <c r="E14" s="36"/>
      <c r="F14" s="31">
        <f t="shared" si="0"/>
        <v>0</v>
      </c>
      <c r="G14" s="17">
        <v>0</v>
      </c>
      <c r="H14" s="40">
        <v>6620</v>
      </c>
      <c r="I14" s="95" t="s">
        <v>67</v>
      </c>
    </row>
    <row r="15" spans="1:9" ht="33.75" customHeight="1" thickBot="1">
      <c r="A15" s="37" t="s">
        <v>20</v>
      </c>
      <c r="B15" s="38">
        <f aca="true" t="shared" si="1" ref="B15:H15">SUM(B4:B14)</f>
        <v>0</v>
      </c>
      <c r="C15" s="38">
        <f t="shared" si="1"/>
        <v>0</v>
      </c>
      <c r="D15" s="38">
        <f t="shared" si="1"/>
        <v>0</v>
      </c>
      <c r="E15" s="38">
        <f t="shared" si="1"/>
        <v>0</v>
      </c>
      <c r="F15" s="55">
        <f t="shared" si="1"/>
        <v>0</v>
      </c>
      <c r="G15" s="38">
        <f t="shared" si="1"/>
        <v>0</v>
      </c>
      <c r="H15" s="38">
        <f t="shared" si="1"/>
        <v>284173</v>
      </c>
      <c r="I15" s="25"/>
    </row>
    <row r="16" ht="16.5">
      <c r="F16" s="26"/>
    </row>
    <row r="17" ht="16.5">
      <c r="F17" s="26"/>
    </row>
    <row r="21" ht="16.5">
      <c r="I21" t="s">
        <v>35</v>
      </c>
    </row>
  </sheetData>
  <sheetProtection/>
  <mergeCells count="2">
    <mergeCell ref="A1:I1"/>
    <mergeCell ref="A2:I2"/>
  </mergeCells>
  <printOptions horizontalCentered="1" verticalCentered="1"/>
  <pageMargins left="0.03937007874015748" right="0.03937007874015748" top="0" bottom="0" header="0.31496062992125984" footer="0"/>
  <pageSetup fitToHeight="0" fitToWidth="1" horizontalDpi="600" verticalDpi="600" orientation="landscape" paperSize="9" scale="90" r:id="rId1"/>
  <ignoredErrors>
    <ignoredError sqref="F12:F13 F5 F8:F9 F11"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55" zoomScaleNormal="55" zoomScalePageLayoutView="0" workbookViewId="0" topLeftCell="A1">
      <pane ySplit="3" topLeftCell="A4" activePane="bottomLeft" state="frozen"/>
      <selection pane="topLeft" activeCell="A1" sqref="A1"/>
      <selection pane="bottomLeft" activeCell="I3" sqref="I3"/>
    </sheetView>
  </sheetViews>
  <sheetFormatPr defaultColWidth="9.00390625" defaultRowHeight="16.5"/>
  <cols>
    <col min="1" max="1" width="23.375" style="0" customWidth="1"/>
    <col min="2" max="2" width="13.50390625" style="0" customWidth="1"/>
    <col min="3" max="3" width="12.875" style="0" customWidth="1"/>
    <col min="4" max="4" width="12.00390625" style="0" customWidth="1"/>
    <col min="5" max="5" width="12.625" style="39" customWidth="1"/>
    <col min="6" max="6" width="13.50390625" style="0" customWidth="1"/>
    <col min="7" max="7" width="17.00390625" style="0" customWidth="1"/>
    <col min="8" max="8" width="12.00390625" style="0" customWidth="1"/>
    <col min="9" max="9" width="60.125" style="0" customWidth="1"/>
    <col min="10" max="10" width="9.00390625" style="0" customWidth="1"/>
  </cols>
  <sheetData>
    <row r="1" spans="1:9" ht="21">
      <c r="A1" s="154" t="str">
        <f>CONCATENATE(MID('1-12每月'!$A$1,13,3),"年7月旅遊人次統計月報表")</f>
        <v>113年7月旅遊人次統計月報表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28" t="s">
        <v>27</v>
      </c>
      <c r="C3" s="13" t="s">
        <v>28</v>
      </c>
      <c r="D3" s="13" t="s">
        <v>29</v>
      </c>
      <c r="E3" s="13" t="s">
        <v>30</v>
      </c>
      <c r="F3" s="13" t="s">
        <v>31</v>
      </c>
      <c r="G3" s="13" t="s">
        <v>32</v>
      </c>
      <c r="H3" s="29" t="s">
        <v>33</v>
      </c>
      <c r="I3" s="15" t="s">
        <v>76</v>
      </c>
    </row>
    <row r="4" spans="1:9" ht="26.25" customHeight="1">
      <c r="A4" s="16" t="s">
        <v>3</v>
      </c>
      <c r="B4" s="17">
        <v>0</v>
      </c>
      <c r="C4" s="18">
        <f>F4</f>
        <v>0</v>
      </c>
      <c r="D4" s="30"/>
      <c r="E4" s="30"/>
      <c r="F4" s="31">
        <f aca="true" t="shared" si="0" ref="F4:F14">SUM(D4:E4)</f>
        <v>0</v>
      </c>
      <c r="G4" s="17">
        <v>0</v>
      </c>
      <c r="H4" s="40">
        <v>47680</v>
      </c>
      <c r="I4" s="94" t="s">
        <v>65</v>
      </c>
    </row>
    <row r="5" spans="1:9" ht="52.5" customHeight="1">
      <c r="A5" s="16" t="s">
        <v>41</v>
      </c>
      <c r="B5" s="19">
        <f>F5</f>
        <v>0</v>
      </c>
      <c r="C5" s="20">
        <v>0</v>
      </c>
      <c r="D5" s="30"/>
      <c r="E5" s="30"/>
      <c r="F5" s="31">
        <f t="shared" si="0"/>
        <v>0</v>
      </c>
      <c r="G5" s="32"/>
      <c r="H5" s="40">
        <v>59702</v>
      </c>
      <c r="I5" s="94" t="s">
        <v>69</v>
      </c>
    </row>
    <row r="6" spans="1:9" ht="35.25" customHeight="1">
      <c r="A6" s="16" t="s">
        <v>42</v>
      </c>
      <c r="B6" s="19">
        <v>0</v>
      </c>
      <c r="C6" s="20">
        <f>F6</f>
        <v>0</v>
      </c>
      <c r="D6" s="30"/>
      <c r="E6" s="30"/>
      <c r="F6" s="31">
        <f t="shared" si="0"/>
        <v>0</v>
      </c>
      <c r="G6" s="17">
        <v>0</v>
      </c>
      <c r="H6" s="40">
        <v>15266</v>
      </c>
      <c r="I6" s="94" t="s">
        <v>66</v>
      </c>
    </row>
    <row r="7" spans="1:9" ht="39" customHeight="1">
      <c r="A7" s="16" t="s">
        <v>43</v>
      </c>
      <c r="B7" s="19">
        <v>0</v>
      </c>
      <c r="C7" s="20">
        <f>F7</f>
        <v>0</v>
      </c>
      <c r="D7" s="30"/>
      <c r="E7" s="30"/>
      <c r="F7" s="31">
        <f t="shared" si="0"/>
        <v>0</v>
      </c>
      <c r="G7" s="17">
        <v>0</v>
      </c>
      <c r="H7" s="40">
        <v>30487</v>
      </c>
      <c r="I7" s="95" t="s">
        <v>67</v>
      </c>
    </row>
    <row r="8" spans="1:9" ht="53.25" customHeight="1">
      <c r="A8" s="16" t="s">
        <v>44</v>
      </c>
      <c r="B8" s="19">
        <f>F8</f>
        <v>0</v>
      </c>
      <c r="C8" s="20">
        <v>0</v>
      </c>
      <c r="D8" s="30"/>
      <c r="E8" s="30"/>
      <c r="F8" s="31">
        <f t="shared" si="0"/>
        <v>0</v>
      </c>
      <c r="G8" s="32"/>
      <c r="H8" s="40">
        <v>41976</v>
      </c>
      <c r="I8" s="95" t="s">
        <v>68</v>
      </c>
    </row>
    <row r="9" spans="1:9" ht="47.25" customHeight="1">
      <c r="A9" s="16" t="s">
        <v>45</v>
      </c>
      <c r="B9" s="19">
        <f>F9</f>
        <v>0</v>
      </c>
      <c r="C9" s="20">
        <v>0</v>
      </c>
      <c r="D9" s="30"/>
      <c r="E9" s="30"/>
      <c r="F9" s="31">
        <f t="shared" si="0"/>
        <v>0</v>
      </c>
      <c r="G9" s="32"/>
      <c r="H9" s="40">
        <v>4164</v>
      </c>
      <c r="I9" s="95" t="s">
        <v>70</v>
      </c>
    </row>
    <row r="10" spans="1:9" ht="58.5" customHeight="1">
      <c r="A10" s="16" t="s">
        <v>46</v>
      </c>
      <c r="B10" s="19">
        <v>0</v>
      </c>
      <c r="C10" s="20">
        <f>F10</f>
        <v>0</v>
      </c>
      <c r="D10" s="30"/>
      <c r="E10" s="30"/>
      <c r="F10" s="31">
        <f t="shared" si="0"/>
        <v>0</v>
      </c>
      <c r="G10" s="17">
        <v>0</v>
      </c>
      <c r="H10" s="40">
        <v>18161</v>
      </c>
      <c r="I10" s="95" t="s">
        <v>71</v>
      </c>
    </row>
    <row r="11" spans="1:9" ht="62.25" customHeight="1">
      <c r="A11" s="16" t="s">
        <v>4</v>
      </c>
      <c r="B11" s="19">
        <f>F11</f>
        <v>0</v>
      </c>
      <c r="C11" s="20">
        <v>0</v>
      </c>
      <c r="D11" s="33"/>
      <c r="E11" s="33"/>
      <c r="F11" s="31">
        <f t="shared" si="0"/>
        <v>0</v>
      </c>
      <c r="G11" s="32"/>
      <c r="H11" s="40">
        <v>19891</v>
      </c>
      <c r="I11" s="95" t="s">
        <v>72</v>
      </c>
    </row>
    <row r="12" spans="1:9" ht="29.25" customHeight="1">
      <c r="A12" s="16" t="s">
        <v>5</v>
      </c>
      <c r="B12" s="34"/>
      <c r="C12" s="35"/>
      <c r="D12" s="30"/>
      <c r="E12" s="30"/>
      <c r="F12" s="31">
        <f t="shared" si="0"/>
        <v>0</v>
      </c>
      <c r="G12" s="32"/>
      <c r="H12" s="40">
        <v>99797</v>
      </c>
      <c r="I12" s="95" t="s">
        <v>73</v>
      </c>
    </row>
    <row r="13" spans="1:9" ht="33.75" customHeight="1">
      <c r="A13" s="16" t="s">
        <v>47</v>
      </c>
      <c r="B13" s="19">
        <f>F13</f>
        <v>0</v>
      </c>
      <c r="C13" s="20">
        <v>0</v>
      </c>
      <c r="D13" s="30"/>
      <c r="E13" s="30"/>
      <c r="F13" s="31">
        <f t="shared" si="0"/>
        <v>0</v>
      </c>
      <c r="G13" s="32"/>
      <c r="H13" s="40">
        <v>16085</v>
      </c>
      <c r="I13" s="95" t="s">
        <v>74</v>
      </c>
    </row>
    <row r="14" spans="1:9" ht="24.75" customHeight="1">
      <c r="A14" s="16" t="s">
        <v>48</v>
      </c>
      <c r="B14" s="19">
        <v>0</v>
      </c>
      <c r="C14" s="19">
        <f>F14</f>
        <v>0</v>
      </c>
      <c r="D14" s="36"/>
      <c r="E14" s="36"/>
      <c r="F14" s="31">
        <f t="shared" si="0"/>
        <v>0</v>
      </c>
      <c r="G14" s="17">
        <v>0</v>
      </c>
      <c r="H14" s="40">
        <v>7340</v>
      </c>
      <c r="I14" s="95" t="s">
        <v>67</v>
      </c>
    </row>
    <row r="15" spans="1:9" ht="33.75" customHeight="1" thickBot="1">
      <c r="A15" s="37" t="s">
        <v>20</v>
      </c>
      <c r="B15" s="38">
        <f aca="true" t="shared" si="1" ref="B15:H15">SUM(B4:B14)</f>
        <v>0</v>
      </c>
      <c r="C15" s="38">
        <f t="shared" si="1"/>
        <v>0</v>
      </c>
      <c r="D15" s="38">
        <f t="shared" si="1"/>
        <v>0</v>
      </c>
      <c r="E15" s="38">
        <f t="shared" si="1"/>
        <v>0</v>
      </c>
      <c r="F15" s="55">
        <f t="shared" si="1"/>
        <v>0</v>
      </c>
      <c r="G15" s="38">
        <f t="shared" si="1"/>
        <v>0</v>
      </c>
      <c r="H15" s="38">
        <f t="shared" si="1"/>
        <v>360549</v>
      </c>
      <c r="I15" s="25"/>
    </row>
    <row r="16" ht="16.5">
      <c r="F16" s="26"/>
    </row>
    <row r="17" ht="16.5">
      <c r="F17" s="26"/>
    </row>
    <row r="21" ht="16.5">
      <c r="I21" t="s">
        <v>35</v>
      </c>
    </row>
  </sheetData>
  <sheetProtection/>
  <mergeCells count="2">
    <mergeCell ref="A1:I1"/>
    <mergeCell ref="A2:I2"/>
  </mergeCells>
  <printOptions horizontalCentered="1" verticalCentered="1"/>
  <pageMargins left="0.25" right="0.25" top="0.75" bottom="0.75" header="0.3" footer="0.3"/>
  <pageSetup fitToHeight="1"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I21"/>
  <sheetViews>
    <sheetView zoomScale="60" zoomScaleNormal="60" zoomScalePageLayoutView="0" workbookViewId="0" topLeftCell="A1">
      <pane ySplit="3" topLeftCell="A4" activePane="bottomLeft" state="frozen"/>
      <selection pane="topLeft" activeCell="A1" sqref="A1"/>
      <selection pane="bottomLeft" activeCell="I3" sqref="I3"/>
    </sheetView>
  </sheetViews>
  <sheetFormatPr defaultColWidth="9.00390625" defaultRowHeight="16.5"/>
  <cols>
    <col min="1" max="1" width="22.875" style="0" customWidth="1"/>
    <col min="2" max="2" width="13.125" style="0" customWidth="1"/>
    <col min="3" max="3" width="11.50390625" style="0" customWidth="1"/>
    <col min="4" max="4" width="12.375" style="0" customWidth="1"/>
    <col min="5" max="5" width="11.625" style="39" customWidth="1"/>
    <col min="6" max="6" width="13.875" style="0" customWidth="1"/>
    <col min="7" max="7" width="15.50390625" style="0" customWidth="1"/>
    <col min="8" max="8" width="12.00390625" style="0" customWidth="1"/>
    <col min="9" max="9" width="59.50390625" style="0" customWidth="1"/>
    <col min="10" max="10" width="9.00390625" style="0" customWidth="1"/>
  </cols>
  <sheetData>
    <row r="1" spans="1:9" ht="21">
      <c r="A1" s="154" t="str">
        <f>CONCATENATE(MID('1-12每月'!$A$1,13,3),"年8月旅遊人次統計月報表")</f>
        <v>113年8月旅遊人次統計月報表</v>
      </c>
      <c r="B1" s="154"/>
      <c r="C1" s="154"/>
      <c r="D1" s="154"/>
      <c r="E1" s="154"/>
      <c r="F1" s="154"/>
      <c r="G1" s="154"/>
      <c r="H1" s="154"/>
      <c r="I1" s="154"/>
    </row>
    <row r="2" spans="1:9" ht="21.75" thickBot="1">
      <c r="A2" s="155" t="s">
        <v>75</v>
      </c>
      <c r="B2" s="155"/>
      <c r="C2" s="155"/>
      <c r="D2" s="155"/>
      <c r="E2" s="155"/>
      <c r="F2" s="155"/>
      <c r="G2" s="155"/>
      <c r="H2" s="155"/>
      <c r="I2" s="155"/>
    </row>
    <row r="3" spans="1:9" ht="49.5">
      <c r="A3" s="27" t="s">
        <v>26</v>
      </c>
      <c r="B3" s="28" t="s">
        <v>27</v>
      </c>
      <c r="C3" s="13" t="s">
        <v>28</v>
      </c>
      <c r="D3" s="13" t="s">
        <v>29</v>
      </c>
      <c r="E3" s="13" t="s">
        <v>30</v>
      </c>
      <c r="F3" s="13" t="s">
        <v>31</v>
      </c>
      <c r="G3" s="13" t="s">
        <v>32</v>
      </c>
      <c r="H3" s="29" t="s">
        <v>33</v>
      </c>
      <c r="I3" s="15" t="s">
        <v>76</v>
      </c>
    </row>
    <row r="4" spans="1:9" ht="26.25" customHeight="1">
      <c r="A4" s="16" t="s">
        <v>3</v>
      </c>
      <c r="B4" s="17">
        <v>0</v>
      </c>
      <c r="C4" s="18">
        <f>F4</f>
        <v>0</v>
      </c>
      <c r="D4" s="30"/>
      <c r="E4" s="30"/>
      <c r="F4" s="31">
        <f aca="true" t="shared" si="0" ref="F4:F14">SUM(D4:E4)</f>
        <v>0</v>
      </c>
      <c r="G4" s="17">
        <v>0</v>
      </c>
      <c r="H4" s="40">
        <v>39573</v>
      </c>
      <c r="I4" s="94" t="s">
        <v>65</v>
      </c>
    </row>
    <row r="5" spans="1:9" ht="45" customHeight="1">
      <c r="A5" s="16" t="s">
        <v>41</v>
      </c>
      <c r="B5" s="19">
        <f>F5</f>
        <v>0</v>
      </c>
      <c r="C5" s="20">
        <v>0</v>
      </c>
      <c r="D5" s="30"/>
      <c r="E5" s="30"/>
      <c r="F5" s="31">
        <f t="shared" si="0"/>
        <v>0</v>
      </c>
      <c r="G5" s="32"/>
      <c r="H5" s="40">
        <v>54215</v>
      </c>
      <c r="I5" s="94" t="s">
        <v>69</v>
      </c>
    </row>
    <row r="6" spans="1:9" ht="42.75" customHeight="1">
      <c r="A6" s="16" t="s">
        <v>42</v>
      </c>
      <c r="B6" s="19">
        <v>0</v>
      </c>
      <c r="C6" s="20">
        <f>F6</f>
        <v>0</v>
      </c>
      <c r="D6" s="30"/>
      <c r="E6" s="30"/>
      <c r="F6" s="31">
        <f t="shared" si="0"/>
        <v>0</v>
      </c>
      <c r="G6" s="17">
        <v>0</v>
      </c>
      <c r="H6" s="40">
        <v>14461</v>
      </c>
      <c r="I6" s="94" t="s">
        <v>66</v>
      </c>
    </row>
    <row r="7" spans="1:9" ht="45.75" customHeight="1">
      <c r="A7" s="16" t="s">
        <v>43</v>
      </c>
      <c r="B7" s="19">
        <v>0</v>
      </c>
      <c r="C7" s="20">
        <f>F7</f>
        <v>0</v>
      </c>
      <c r="D7" s="30"/>
      <c r="E7" s="30"/>
      <c r="F7" s="31">
        <f t="shared" si="0"/>
        <v>0</v>
      </c>
      <c r="G7" s="17">
        <v>0</v>
      </c>
      <c r="H7" s="40">
        <v>21498</v>
      </c>
      <c r="I7" s="95" t="s">
        <v>67</v>
      </c>
    </row>
    <row r="8" spans="1:9" ht="51" customHeight="1">
      <c r="A8" s="16" t="s">
        <v>44</v>
      </c>
      <c r="B8" s="19">
        <f>F8</f>
        <v>0</v>
      </c>
      <c r="C8" s="20">
        <v>0</v>
      </c>
      <c r="D8" s="30"/>
      <c r="E8" s="30"/>
      <c r="F8" s="31">
        <f t="shared" si="0"/>
        <v>0</v>
      </c>
      <c r="G8" s="32"/>
      <c r="H8" s="40">
        <v>42021</v>
      </c>
      <c r="I8" s="95" t="s">
        <v>68</v>
      </c>
    </row>
    <row r="9" spans="1:9" ht="50.25" customHeight="1">
      <c r="A9" s="16" t="s">
        <v>45</v>
      </c>
      <c r="B9" s="19">
        <f>F9</f>
        <v>0</v>
      </c>
      <c r="C9" s="20">
        <v>0</v>
      </c>
      <c r="D9" s="30"/>
      <c r="E9" s="30"/>
      <c r="F9" s="31">
        <f t="shared" si="0"/>
        <v>0</v>
      </c>
      <c r="G9" s="32"/>
      <c r="H9" s="40">
        <v>5167</v>
      </c>
      <c r="I9" s="95" t="s">
        <v>70</v>
      </c>
    </row>
    <row r="10" spans="1:9" ht="58.5" customHeight="1">
      <c r="A10" s="16" t="s">
        <v>46</v>
      </c>
      <c r="B10" s="19">
        <v>0</v>
      </c>
      <c r="C10" s="20">
        <f>F10</f>
        <v>0</v>
      </c>
      <c r="D10" s="30"/>
      <c r="E10" s="30"/>
      <c r="F10" s="31">
        <f t="shared" si="0"/>
        <v>0</v>
      </c>
      <c r="G10" s="17">
        <v>0</v>
      </c>
      <c r="H10" s="40">
        <v>19483</v>
      </c>
      <c r="I10" s="95" t="s">
        <v>71</v>
      </c>
    </row>
    <row r="11" spans="1:9" ht="48" customHeight="1">
      <c r="A11" s="16" t="s">
        <v>4</v>
      </c>
      <c r="B11" s="19">
        <f>F11</f>
        <v>0</v>
      </c>
      <c r="C11" s="20">
        <v>0</v>
      </c>
      <c r="D11" s="33"/>
      <c r="E11" s="33"/>
      <c r="F11" s="31">
        <f t="shared" si="0"/>
        <v>0</v>
      </c>
      <c r="G11" s="32"/>
      <c r="H11" s="40">
        <v>20715</v>
      </c>
      <c r="I11" s="95" t="s">
        <v>72</v>
      </c>
    </row>
    <row r="12" spans="1:9" ht="29.25" customHeight="1">
      <c r="A12" s="16" t="s">
        <v>5</v>
      </c>
      <c r="B12" s="34"/>
      <c r="C12" s="35"/>
      <c r="D12" s="30"/>
      <c r="E12" s="30"/>
      <c r="F12" s="31">
        <f t="shared" si="0"/>
        <v>0</v>
      </c>
      <c r="G12" s="32"/>
      <c r="H12" s="40">
        <v>107019</v>
      </c>
      <c r="I12" s="95" t="s">
        <v>73</v>
      </c>
    </row>
    <row r="13" spans="1:9" ht="41.25" customHeight="1">
      <c r="A13" s="16" t="s">
        <v>47</v>
      </c>
      <c r="B13" s="19">
        <f>F13</f>
        <v>0</v>
      </c>
      <c r="C13" s="20">
        <v>0</v>
      </c>
      <c r="D13" s="30"/>
      <c r="E13" s="30"/>
      <c r="F13" s="31">
        <f t="shared" si="0"/>
        <v>0</v>
      </c>
      <c r="G13" s="32"/>
      <c r="H13" s="40">
        <v>15419</v>
      </c>
      <c r="I13" s="95" t="s">
        <v>74</v>
      </c>
    </row>
    <row r="14" spans="1:9" ht="24.75" customHeight="1">
      <c r="A14" s="16" t="s">
        <v>48</v>
      </c>
      <c r="B14" s="19">
        <v>0</v>
      </c>
      <c r="C14" s="19">
        <f>F14</f>
        <v>0</v>
      </c>
      <c r="D14" s="36"/>
      <c r="E14" s="36"/>
      <c r="F14" s="31">
        <f t="shared" si="0"/>
        <v>0</v>
      </c>
      <c r="G14" s="17">
        <v>0</v>
      </c>
      <c r="H14" s="40">
        <v>6617</v>
      </c>
      <c r="I14" s="95" t="s">
        <v>67</v>
      </c>
    </row>
    <row r="15" spans="1:9" ht="33.75" customHeight="1" thickBot="1">
      <c r="A15" s="37" t="s">
        <v>20</v>
      </c>
      <c r="B15" s="38">
        <f aca="true" t="shared" si="1" ref="B15:H15">SUM(B4:B14)</f>
        <v>0</v>
      </c>
      <c r="C15" s="38">
        <f t="shared" si="1"/>
        <v>0</v>
      </c>
      <c r="D15" s="38">
        <f t="shared" si="1"/>
        <v>0</v>
      </c>
      <c r="E15" s="38">
        <f t="shared" si="1"/>
        <v>0</v>
      </c>
      <c r="F15" s="55">
        <f t="shared" si="1"/>
        <v>0</v>
      </c>
      <c r="G15" s="38">
        <f t="shared" si="1"/>
        <v>0</v>
      </c>
      <c r="H15" s="38">
        <f t="shared" si="1"/>
        <v>346188</v>
      </c>
      <c r="I15" s="25"/>
    </row>
    <row r="16" ht="16.5">
      <c r="F16" s="26"/>
    </row>
    <row r="17" ht="16.5">
      <c r="F17" s="26"/>
    </row>
    <row r="21" ht="16.5">
      <c r="I21" t="s">
        <v>35</v>
      </c>
    </row>
  </sheetData>
  <sheetProtection/>
  <mergeCells count="2">
    <mergeCell ref="A1:I1"/>
    <mergeCell ref="A2:I2"/>
  </mergeCells>
  <printOptions horizontalCentered="1" verticalCentered="1"/>
  <pageMargins left="0.25" right="0.25" top="0.75" bottom="0.75" header="0.3" footer="0.3"/>
  <pageSetup fitToWidth="0" fitToHeight="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張泝汀</dc:creator>
  <cp:keywords/>
  <dc:description/>
  <cp:lastModifiedBy>陳盈璇</cp:lastModifiedBy>
  <cp:lastPrinted>2024-03-07T07:57:10Z</cp:lastPrinted>
  <dcterms:created xsi:type="dcterms:W3CDTF">1997-01-14T01:50:29Z</dcterms:created>
  <dcterms:modified xsi:type="dcterms:W3CDTF">2024-04-11T06:26:40Z</dcterms:modified>
  <cp:category/>
  <cp:version/>
  <cp:contentType/>
  <cp:contentStatus/>
</cp:coreProperties>
</file>